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heckCompatibility="1"/>
  <mc:AlternateContent xmlns:mc="http://schemas.openxmlformats.org/markup-compatibility/2006">
    <mc:Choice Requires="x15">
      <x15ac:absPath xmlns:x15ac="http://schemas.microsoft.com/office/spreadsheetml/2010/11/ac" url="https://mailmissouri.sharepoint.com/sites/InstitutionalResearch-UMSL-Ogrp/Shared Documents/Fact Book/FY2025/"/>
    </mc:Choice>
  </mc:AlternateContent>
  <xr:revisionPtr revIDLastSave="0" documentId="8_{BEC7874F-DFC8-4E67-BE64-A16078BFE5B2}" xr6:coauthVersionLast="45" xr6:coauthVersionMax="45" xr10:uidLastSave="{00000000-0000-0000-0000-000000000000}"/>
  <bookViews>
    <workbookView xWindow="2985" yWindow="3525" windowWidth="21600" windowHeight="11175" xr2:uid="{00000000-000D-0000-FFFF-FFFF00000000}"/>
  </bookViews>
  <sheets>
    <sheet name="fall_enroll_geo_origin" sheetId="1" r:id="rId1"/>
  </sheets>
  <definedNames>
    <definedName name="HTML_CodePage" hidden="1">1252</definedName>
    <definedName name="HTML_Control" hidden="1">{"'fall_enroll_geo_origin'!$B$7:$AL$27"}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Documents\FrontPage\fall_enroll_geo_origin.htm"</definedName>
    <definedName name="HTML_Title" hidden="1">""</definedName>
    <definedName name="_xlnm.Print_Area" localSheetId="0">fall_enroll_geo_origin!$A$1:$DG$32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G26" i="1" l="1"/>
  <c r="DH25" i="1" s="1"/>
  <c r="CE19" i="1"/>
  <c r="CE21" i="1"/>
  <c r="CE22" i="1"/>
  <c r="DH18" i="1" l="1"/>
  <c r="DH19" i="1"/>
  <c r="DH26" i="1"/>
  <c r="DH12" i="1"/>
  <c r="DH20" i="1"/>
  <c r="DH13" i="1"/>
  <c r="DH21" i="1"/>
  <c r="DH14" i="1"/>
  <c r="DH22" i="1"/>
  <c r="DH15" i="1"/>
  <c r="DH23" i="1"/>
  <c r="DH16" i="1"/>
  <c r="DH24" i="1"/>
  <c r="DH17" i="1"/>
  <c r="CE26" i="1"/>
  <c r="DE26" i="1"/>
  <c r="DF26" i="1" s="1"/>
  <c r="CF12" i="1" l="1"/>
  <c r="CF25" i="1"/>
  <c r="CF23" i="1"/>
  <c r="CF13" i="1"/>
  <c r="CF20" i="1"/>
  <c r="CF24" i="1"/>
  <c r="CF14" i="1"/>
  <c r="CF26" i="1"/>
  <c r="CF15" i="1"/>
  <c r="CF16" i="1"/>
  <c r="CF17" i="1"/>
  <c r="CF18" i="1"/>
  <c r="CF19" i="1"/>
  <c r="CF21" i="1"/>
  <c r="CF22" i="1"/>
  <c r="DF19" i="1"/>
  <c r="DF13" i="1"/>
  <c r="DF14" i="1"/>
  <c r="DF15" i="1"/>
  <c r="DF23" i="1"/>
  <c r="DF24" i="1"/>
  <c r="DF12" i="1"/>
  <c r="DF20" i="1"/>
  <c r="DF22" i="1"/>
  <c r="DF17" i="1"/>
  <c r="DF25" i="1"/>
  <c r="DF21" i="1"/>
  <c r="DF16" i="1"/>
  <c r="DF18" i="1"/>
  <c r="DC26" i="1"/>
  <c r="DD24" i="1" s="1"/>
  <c r="CZ21" i="1"/>
  <c r="CZ22" i="1" s="1"/>
  <c r="CZ19" i="1"/>
  <c r="AB19" i="1"/>
  <c r="AH19" i="1"/>
  <c r="AK19" i="1"/>
  <c r="AN19" i="1"/>
  <c r="AQ19" i="1"/>
  <c r="AT19" i="1"/>
  <c r="AW19" i="1"/>
  <c r="AZ19" i="1"/>
  <c r="BC19" i="1"/>
  <c r="BF19" i="1"/>
  <c r="BI19" i="1"/>
  <c r="BL19" i="1"/>
  <c r="BO19" i="1"/>
  <c r="BR19" i="1"/>
  <c r="BU19" i="1"/>
  <c r="BX19" i="1"/>
  <c r="CB19" i="1"/>
  <c r="CH19" i="1"/>
  <c r="CK19" i="1"/>
  <c r="CN19" i="1"/>
  <c r="CQ19" i="1"/>
  <c r="CT19" i="1"/>
  <c r="CW19" i="1"/>
  <c r="AB21" i="1"/>
  <c r="AB22" i="1" s="1"/>
  <c r="AH21" i="1"/>
  <c r="AH22" i="1" s="1"/>
  <c r="AK21" i="1"/>
  <c r="AK22" i="1" s="1"/>
  <c r="AN21" i="1"/>
  <c r="AN22" i="1" s="1"/>
  <c r="AQ21" i="1"/>
  <c r="AQ22" i="1" s="1"/>
  <c r="AT21" i="1"/>
  <c r="AT22" i="1" s="1"/>
  <c r="AW21" i="1"/>
  <c r="AW22" i="1" s="1"/>
  <c r="AZ21" i="1"/>
  <c r="AZ22" i="1" s="1"/>
  <c r="BC21" i="1"/>
  <c r="BC22" i="1" s="1"/>
  <c r="BF21" i="1"/>
  <c r="BF22" i="1" s="1"/>
  <c r="BI21" i="1"/>
  <c r="BI22" i="1" s="1"/>
  <c r="BL21" i="1"/>
  <c r="BL22" i="1" s="1"/>
  <c r="BO21" i="1"/>
  <c r="BO22" i="1" s="1"/>
  <c r="BR21" i="1"/>
  <c r="BR22" i="1" s="1"/>
  <c r="BU21" i="1"/>
  <c r="BU22" i="1" s="1"/>
  <c r="BX21" i="1"/>
  <c r="BX22" i="1" s="1"/>
  <c r="CB21" i="1"/>
  <c r="CB22" i="1" s="1"/>
  <c r="CH21" i="1"/>
  <c r="CH22" i="1" s="1"/>
  <c r="CK21" i="1"/>
  <c r="CK22" i="1" s="1"/>
  <c r="CN21" i="1"/>
  <c r="CN22" i="1" s="1"/>
  <c r="CQ21" i="1"/>
  <c r="CQ22" i="1" s="1"/>
  <c r="CT21" i="1"/>
  <c r="CT22" i="1" s="1"/>
  <c r="CW21" i="1"/>
  <c r="D26" i="1"/>
  <c r="E17" i="1" s="1"/>
  <c r="G26" i="1"/>
  <c r="H21" i="1" s="1"/>
  <c r="J26" i="1"/>
  <c r="K19" i="1" s="1"/>
  <c r="M26" i="1"/>
  <c r="N16" i="1" s="1"/>
  <c r="P26" i="1"/>
  <c r="Q16" i="1" s="1"/>
  <c r="S26" i="1"/>
  <c r="T15" i="1" s="1"/>
  <c r="V26" i="1"/>
  <c r="W13" i="1" s="1"/>
  <c r="Y26" i="1"/>
  <c r="Z13" i="1" s="1"/>
  <c r="AE26" i="1"/>
  <c r="CZ26" i="1" l="1"/>
  <c r="CN26" i="1"/>
  <c r="CO24" i="1" s="1"/>
  <c r="DD25" i="1"/>
  <c r="DD26" i="1"/>
  <c r="DD12" i="1"/>
  <c r="DD20" i="1"/>
  <c r="DD13" i="1"/>
  <c r="DD21" i="1"/>
  <c r="DD18" i="1"/>
  <c r="DD15" i="1"/>
  <c r="DD23" i="1"/>
  <c r="DD17" i="1"/>
  <c r="DD19" i="1"/>
  <c r="DD14" i="1"/>
  <c r="DD22" i="1"/>
  <c r="DD16" i="1"/>
  <c r="DA22" i="1"/>
  <c r="DA20" i="1"/>
  <c r="DA13" i="1"/>
  <c r="DA25" i="1"/>
  <c r="DA12" i="1"/>
  <c r="DA14" i="1"/>
  <c r="DA24" i="1"/>
  <c r="DA23" i="1"/>
  <c r="DA18" i="1"/>
  <c r="DA17" i="1"/>
  <c r="DA16" i="1"/>
  <c r="DA15" i="1"/>
  <c r="DA26" i="1"/>
  <c r="DA21" i="1"/>
  <c r="DA19" i="1"/>
  <c r="Q26" i="1"/>
  <c r="N22" i="1"/>
  <c r="BF26" i="1"/>
  <c r="BG16" i="1" s="1"/>
  <c r="CO22" i="1"/>
  <c r="W21" i="1"/>
  <c r="W19" i="1"/>
  <c r="K16" i="1"/>
  <c r="K15" i="1"/>
  <c r="Z12" i="1"/>
  <c r="AH26" i="1"/>
  <c r="AI16" i="1" s="1"/>
  <c r="CB26" i="1"/>
  <c r="CC25" i="1" s="1"/>
  <c r="BR26" i="1"/>
  <c r="BS24" i="1" s="1"/>
  <c r="AT26" i="1"/>
  <c r="AU15" i="1" s="1"/>
  <c r="CO17" i="1"/>
  <c r="N26" i="1"/>
  <c r="E21" i="1"/>
  <c r="Q15" i="1"/>
  <c r="Q20" i="1"/>
  <c r="CK26" i="1"/>
  <c r="CL12" i="1" s="1"/>
  <c r="Z17" i="1"/>
  <c r="Z26" i="1"/>
  <c r="W24" i="1"/>
  <c r="CO21" i="1"/>
  <c r="N20" i="1"/>
  <c r="W17" i="1"/>
  <c r="T13" i="1"/>
  <c r="Q17" i="1"/>
  <c r="Q13" i="1"/>
  <c r="E24" i="1"/>
  <c r="H20" i="1"/>
  <c r="E26" i="1"/>
  <c r="Q22" i="1"/>
  <c r="BC26" i="1"/>
  <c r="BD25" i="1" s="1"/>
  <c r="K13" i="1"/>
  <c r="E19" i="1"/>
  <c r="Z16" i="1"/>
  <c r="E12" i="1"/>
  <c r="H22" i="1"/>
  <c r="BX26" i="1"/>
  <c r="BI26" i="1"/>
  <c r="CH26" i="1"/>
  <c r="BU26" i="1"/>
  <c r="AN26" i="1"/>
  <c r="H12" i="1"/>
  <c r="H26" i="1"/>
  <c r="H17" i="1"/>
  <c r="H13" i="1"/>
  <c r="H15" i="1"/>
  <c r="H24" i="1"/>
  <c r="CW22" i="1"/>
  <c r="CW26" i="1" s="1"/>
  <c r="AB26" i="1"/>
  <c r="AC22" i="1" s="1"/>
  <c r="AQ26" i="1"/>
  <c r="AR19" i="1" s="1"/>
  <c r="AZ26" i="1"/>
  <c r="BA22" i="1" s="1"/>
  <c r="AF12" i="1"/>
  <c r="AF19" i="1"/>
  <c r="AF21" i="1"/>
  <c r="AF26" i="1"/>
  <c r="AF17" i="1"/>
  <c r="AF25" i="1"/>
  <c r="AF13" i="1"/>
  <c r="AF15" i="1"/>
  <c r="AF22" i="1"/>
  <c r="AF24" i="1"/>
  <c r="AF16" i="1"/>
  <c r="T20" i="1"/>
  <c r="T22" i="1"/>
  <c r="T26" i="1"/>
  <c r="T16" i="1"/>
  <c r="T19" i="1"/>
  <c r="T21" i="1"/>
  <c r="T24" i="1"/>
  <c r="T12" i="1"/>
  <c r="T17" i="1"/>
  <c r="CT26" i="1"/>
  <c r="AK26" i="1"/>
  <c r="AF20" i="1"/>
  <c r="CO13" i="1"/>
  <c r="CO15" i="1"/>
  <c r="CO25" i="1"/>
  <c r="CO18" i="1"/>
  <c r="CO20" i="1"/>
  <c r="CO23" i="1"/>
  <c r="CO26" i="1"/>
  <c r="CO16" i="1"/>
  <c r="CO12" i="1"/>
  <c r="CO14" i="1"/>
  <c r="H19" i="1"/>
  <c r="BO26" i="1"/>
  <c r="BP19" i="1" s="1"/>
  <c r="BG26" i="1"/>
  <c r="BG18" i="1"/>
  <c r="CQ26" i="1"/>
  <c r="CR22" i="1" s="1"/>
  <c r="BL26" i="1"/>
  <c r="BM22" i="1" s="1"/>
  <c r="AW26" i="1"/>
  <c r="CO19" i="1"/>
  <c r="H16" i="1"/>
  <c r="Z24" i="1"/>
  <c r="K22" i="1"/>
  <c r="Z21" i="1"/>
  <c r="K20" i="1"/>
  <c r="Z19" i="1"/>
  <c r="E16" i="1"/>
  <c r="N15" i="1"/>
  <c r="N13" i="1"/>
  <c r="W12" i="1"/>
  <c r="E22" i="1"/>
  <c r="E20" i="1"/>
  <c r="N17" i="1"/>
  <c r="W16" i="1"/>
  <c r="Q12" i="1"/>
  <c r="W26" i="1"/>
  <c r="K26" i="1"/>
  <c r="Q24" i="1"/>
  <c r="Z22" i="1"/>
  <c r="Q21" i="1"/>
  <c r="Z20" i="1"/>
  <c r="Q19" i="1"/>
  <c r="K17" i="1"/>
  <c r="E15" i="1"/>
  <c r="E13" i="1"/>
  <c r="N12" i="1"/>
  <c r="Z25" i="1"/>
  <c r="N24" i="1"/>
  <c r="W22" i="1"/>
  <c r="N21" i="1"/>
  <c r="W20" i="1"/>
  <c r="N19" i="1"/>
  <c r="Z15" i="1"/>
  <c r="K12" i="1"/>
  <c r="K24" i="1"/>
  <c r="K21" i="1"/>
  <c r="W15" i="1"/>
  <c r="BG17" i="1" l="1"/>
  <c r="BG19" i="1"/>
  <c r="BS23" i="1"/>
  <c r="BG13" i="1"/>
  <c r="BS16" i="1"/>
  <c r="BG21" i="1"/>
  <c r="BG15" i="1"/>
  <c r="BS20" i="1"/>
  <c r="BG14" i="1"/>
  <c r="BG12" i="1"/>
  <c r="BG20" i="1"/>
  <c r="BG24" i="1"/>
  <c r="CC17" i="1"/>
  <c r="BS17" i="1"/>
  <c r="BS21" i="1"/>
  <c r="BS15" i="1"/>
  <c r="CC26" i="1"/>
  <c r="BG22" i="1"/>
  <c r="AI15" i="1"/>
  <c r="AI22" i="1"/>
  <c r="AI12" i="1"/>
  <c r="CC12" i="1"/>
  <c r="CC18" i="1"/>
  <c r="CC16" i="1"/>
  <c r="BP21" i="1"/>
  <c r="BS26" i="1"/>
  <c r="CC21" i="1"/>
  <c r="CC15" i="1"/>
  <c r="BG25" i="1"/>
  <c r="BS18" i="1"/>
  <c r="CC13" i="1"/>
  <c r="CC22" i="1"/>
  <c r="AC21" i="1"/>
  <c r="CC19" i="1"/>
  <c r="BS14" i="1"/>
  <c r="BS13" i="1"/>
  <c r="CC23" i="1"/>
  <c r="CC24" i="1"/>
  <c r="BS12" i="1"/>
  <c r="BS19" i="1"/>
  <c r="CC20" i="1"/>
  <c r="AI13" i="1"/>
  <c r="AR22" i="1"/>
  <c r="AI24" i="1"/>
  <c r="AI19" i="1"/>
  <c r="AU22" i="1"/>
  <c r="AI25" i="1"/>
  <c r="AI20" i="1"/>
  <c r="AI21" i="1"/>
  <c r="AI26" i="1"/>
  <c r="AU25" i="1"/>
  <c r="AI17" i="1"/>
  <c r="BD15" i="1"/>
  <c r="AU24" i="1"/>
  <c r="AU17" i="1"/>
  <c r="AU19" i="1"/>
  <c r="BD21" i="1"/>
  <c r="AU13" i="1"/>
  <c r="BD22" i="1"/>
  <c r="BD18" i="1"/>
  <c r="CL25" i="1"/>
  <c r="CL20" i="1"/>
  <c r="AU21" i="1"/>
  <c r="BS22" i="1"/>
  <c r="CL15" i="1"/>
  <c r="AU14" i="1"/>
  <c r="BD17" i="1"/>
  <c r="CL17" i="1"/>
  <c r="CL18" i="1"/>
  <c r="CL26" i="1"/>
  <c r="BD13" i="1"/>
  <c r="AU12" i="1"/>
  <c r="BD20" i="1"/>
  <c r="BD26" i="1"/>
  <c r="CL24" i="1"/>
  <c r="CL23" i="1"/>
  <c r="AU16" i="1"/>
  <c r="BD16" i="1"/>
  <c r="BD14" i="1"/>
  <c r="CL16" i="1"/>
  <c r="AU26" i="1"/>
  <c r="BD24" i="1"/>
  <c r="BD12" i="1"/>
  <c r="CL14" i="1"/>
  <c r="CL13" i="1"/>
  <c r="CL21" i="1"/>
  <c r="BS25" i="1"/>
  <c r="BD19" i="1"/>
  <c r="CL19" i="1"/>
  <c r="AU20" i="1"/>
  <c r="CC14" i="1"/>
  <c r="CL22" i="1"/>
  <c r="CX12" i="1"/>
  <c r="CX14" i="1"/>
  <c r="CX26" i="1"/>
  <c r="CX17" i="1"/>
  <c r="CX18" i="1"/>
  <c r="CX13" i="1"/>
  <c r="CX15" i="1"/>
  <c r="CX25" i="1"/>
  <c r="CX20" i="1"/>
  <c r="CX16" i="1"/>
  <c r="CX23" i="1"/>
  <c r="CX24" i="1"/>
  <c r="CX21" i="1"/>
  <c r="CX19" i="1"/>
  <c r="AX13" i="1"/>
  <c r="AX15" i="1"/>
  <c r="AX25" i="1"/>
  <c r="AX20" i="1"/>
  <c r="AX16" i="1"/>
  <c r="AX24" i="1"/>
  <c r="AX12" i="1"/>
  <c r="AX14" i="1"/>
  <c r="AX21" i="1"/>
  <c r="AX26" i="1"/>
  <c r="AX19" i="1"/>
  <c r="AX17" i="1"/>
  <c r="AL16" i="1"/>
  <c r="AL24" i="1"/>
  <c r="AL19" i="1"/>
  <c r="AL12" i="1"/>
  <c r="AL17" i="1"/>
  <c r="AL13" i="1"/>
  <c r="AL15" i="1"/>
  <c r="AL25" i="1"/>
  <c r="AL26" i="1"/>
  <c r="AL21" i="1"/>
  <c r="AL20" i="1"/>
  <c r="AR20" i="1"/>
  <c r="AR26" i="1"/>
  <c r="AR16" i="1"/>
  <c r="AR12" i="1"/>
  <c r="AR24" i="1"/>
  <c r="AR17" i="1"/>
  <c r="AR25" i="1"/>
  <c r="AR15" i="1"/>
  <c r="AR13" i="1"/>
  <c r="CI17" i="1"/>
  <c r="CI16" i="1"/>
  <c r="CI24" i="1"/>
  <c r="CI12" i="1"/>
  <c r="CI14" i="1"/>
  <c r="CI13" i="1"/>
  <c r="CI23" i="1"/>
  <c r="CI18" i="1"/>
  <c r="CI20" i="1"/>
  <c r="CI25" i="1"/>
  <c r="CI21" i="1"/>
  <c r="CI26" i="1"/>
  <c r="CI15" i="1"/>
  <c r="CI19" i="1"/>
  <c r="BY17" i="1"/>
  <c r="BY13" i="1"/>
  <c r="BY15" i="1"/>
  <c r="BY25" i="1"/>
  <c r="BY18" i="1"/>
  <c r="BY20" i="1"/>
  <c r="BY23" i="1"/>
  <c r="BY16" i="1"/>
  <c r="BY19" i="1"/>
  <c r="BY12" i="1"/>
  <c r="BY26" i="1"/>
  <c r="BY24" i="1"/>
  <c r="BY14" i="1"/>
  <c r="BY21" i="1"/>
  <c r="BV25" i="1"/>
  <c r="BV13" i="1"/>
  <c r="BV15" i="1"/>
  <c r="BV18" i="1"/>
  <c r="BV20" i="1"/>
  <c r="BV23" i="1"/>
  <c r="BV16" i="1"/>
  <c r="BV19" i="1"/>
  <c r="BV24" i="1"/>
  <c r="BV12" i="1"/>
  <c r="BV26" i="1"/>
  <c r="BV14" i="1"/>
  <c r="BV17" i="1"/>
  <c r="BV21" i="1"/>
  <c r="AX22" i="1"/>
  <c r="BP18" i="1"/>
  <c r="BP20" i="1"/>
  <c r="BP23" i="1"/>
  <c r="BP26" i="1"/>
  <c r="BP12" i="1"/>
  <c r="BP16" i="1"/>
  <c r="BP14" i="1"/>
  <c r="BP24" i="1"/>
  <c r="BP17" i="1"/>
  <c r="BP13" i="1"/>
  <c r="BP15" i="1"/>
  <c r="BP25" i="1"/>
  <c r="AL22" i="1"/>
  <c r="AC17" i="1"/>
  <c r="AC13" i="1"/>
  <c r="AC15" i="1"/>
  <c r="AC25" i="1"/>
  <c r="AC20" i="1"/>
  <c r="AC16" i="1"/>
  <c r="AC12" i="1"/>
  <c r="AC26" i="1"/>
  <c r="AC24" i="1"/>
  <c r="CI22" i="1"/>
  <c r="BY22" i="1"/>
  <c r="AO16" i="1"/>
  <c r="AO24" i="1"/>
  <c r="AO12" i="1"/>
  <c r="AO17" i="1"/>
  <c r="AO13" i="1"/>
  <c r="AO19" i="1"/>
  <c r="AO25" i="1"/>
  <c r="AO15" i="1"/>
  <c r="AO26" i="1"/>
  <c r="AO20" i="1"/>
  <c r="AO21" i="1"/>
  <c r="BM16" i="1"/>
  <c r="BM24" i="1"/>
  <c r="BM17" i="1"/>
  <c r="BM12" i="1"/>
  <c r="BM14" i="1"/>
  <c r="BM13" i="1"/>
  <c r="BM21" i="1"/>
  <c r="BM19" i="1"/>
  <c r="BM25" i="1"/>
  <c r="BM20" i="1"/>
  <c r="BM15" i="1"/>
  <c r="BM18" i="1"/>
  <c r="BM26" i="1"/>
  <c r="CU17" i="1"/>
  <c r="CU13" i="1"/>
  <c r="CU15" i="1"/>
  <c r="CU25" i="1"/>
  <c r="CU18" i="1"/>
  <c r="CU20" i="1"/>
  <c r="CU23" i="1"/>
  <c r="CU16" i="1"/>
  <c r="CU26" i="1"/>
  <c r="CU21" i="1"/>
  <c r="CU12" i="1"/>
  <c r="CU19" i="1"/>
  <c r="CU14" i="1"/>
  <c r="CU24" i="1"/>
  <c r="CU22" i="1"/>
  <c r="AO22" i="1"/>
  <c r="CX22" i="1"/>
  <c r="CR16" i="1"/>
  <c r="CR13" i="1"/>
  <c r="CR15" i="1"/>
  <c r="CR25" i="1"/>
  <c r="CR18" i="1"/>
  <c r="CR20" i="1"/>
  <c r="CR23" i="1"/>
  <c r="CR24" i="1"/>
  <c r="CR12" i="1"/>
  <c r="CR21" i="1"/>
  <c r="CR17" i="1"/>
  <c r="CR19" i="1"/>
  <c r="CR26" i="1"/>
  <c r="CR14" i="1"/>
  <c r="BP22" i="1"/>
  <c r="BA17" i="1"/>
  <c r="BA13" i="1"/>
  <c r="BA15" i="1"/>
  <c r="BA25" i="1"/>
  <c r="BA18" i="1"/>
  <c r="BA20" i="1"/>
  <c r="BA16" i="1"/>
  <c r="BA24" i="1"/>
  <c r="BA26" i="1"/>
  <c r="BA12" i="1"/>
  <c r="BA14" i="1"/>
  <c r="BA21" i="1"/>
  <c r="BA19" i="1"/>
  <c r="AR21" i="1"/>
  <c r="BJ16" i="1"/>
  <c r="BJ24" i="1"/>
  <c r="BJ12" i="1"/>
  <c r="BJ14" i="1"/>
  <c r="BJ19" i="1"/>
  <c r="BJ17" i="1"/>
  <c r="BJ13" i="1"/>
  <c r="BJ15" i="1"/>
  <c r="BJ25" i="1"/>
  <c r="BJ26" i="1"/>
  <c r="BJ21" i="1"/>
  <c r="BJ18" i="1"/>
  <c r="BJ20" i="1"/>
  <c r="BV22" i="1"/>
  <c r="BJ22" i="1"/>
  <c r="AC19" i="1"/>
</calcChain>
</file>

<file path=xl/sharedStrings.xml><?xml version="1.0" encoding="utf-8"?>
<sst xmlns="http://schemas.openxmlformats.org/spreadsheetml/2006/main" count="136" uniqueCount="26">
  <si>
    <t>UNIVERSITY OF MISSOURI-ST. LOUIS</t>
  </si>
  <si>
    <t>TABLE 1-6. FALL ENROLLMENT BY GEOGRAPHIC ORIGIN</t>
  </si>
  <si>
    <t>(On- and Off-Campus Headcount)</t>
  </si>
  <si>
    <t>% of</t>
  </si>
  <si>
    <t>HC</t>
  </si>
  <si>
    <t>Total</t>
  </si>
  <si>
    <t>Missouri Counties</t>
  </si>
  <si>
    <t xml:space="preserve">    Franklin</t>
  </si>
  <si>
    <t xml:space="preserve">    Jefferson</t>
  </si>
  <si>
    <t xml:space="preserve">    Lincoln</t>
  </si>
  <si>
    <t xml:space="preserve">    St. Charles</t>
  </si>
  <si>
    <t xml:space="preserve">    St. Louis County</t>
  </si>
  <si>
    <t xml:space="preserve">    St. Louis City</t>
  </si>
  <si>
    <t xml:space="preserve">    Warren</t>
  </si>
  <si>
    <t xml:space="preserve">    Other MO Counties*</t>
  </si>
  <si>
    <t>Illinois</t>
  </si>
  <si>
    <t>Other Contiguous States</t>
  </si>
  <si>
    <t>Non Contiguous States</t>
  </si>
  <si>
    <t>U.S. Territories</t>
  </si>
  <si>
    <t>Foreign Countries</t>
  </si>
  <si>
    <t>Unknown</t>
  </si>
  <si>
    <t>TOTAL</t>
  </si>
  <si>
    <t>*Counties contributing less than 100 students each</t>
  </si>
  <si>
    <t xml:space="preserve"> TABLE 1-6. FALL ENROLLMENT BY GEOGRAPHIC ORIGIN </t>
  </si>
  <si>
    <t xml:space="preserve"> </t>
  </si>
  <si>
    <t>Source: DHE 07-1 (most recent Fall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</si>
</sst>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0"/>
      <name val="MS Sans Serif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0" xfId="0" applyFont="1"/>
    <xf numFmtId="0" fontId="1" fillId="0" borderId="7" xfId="0" applyFont="1" applyBorder="1"/>
    <xf numFmtId="3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1" fontId="2" fillId="0" borderId="0" xfId="0" applyNumberFormat="1" applyFont="1" applyAlignment="1">
      <alignment horizontal="centerContinuous"/>
    </xf>
    <xf numFmtId="1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10" xfId="0" applyFont="1" applyBorder="1"/>
    <xf numFmtId="0" fontId="3" fillId="0" borderId="10" xfId="0" applyFont="1" applyBorder="1"/>
    <xf numFmtId="3" fontId="1" fillId="0" borderId="10" xfId="0" applyNumberFormat="1" applyFont="1" applyBorder="1"/>
    <xf numFmtId="0" fontId="2" fillId="0" borderId="10" xfId="0" applyFont="1" applyBorder="1" applyAlignment="1">
      <alignment horizontal="center"/>
    </xf>
    <xf numFmtId="9" fontId="1" fillId="0" borderId="0" xfId="0" applyNumberFormat="1" applyFont="1" applyAlignment="1">
      <alignment horizontal="right"/>
    </xf>
    <xf numFmtId="9" fontId="2" fillId="0" borderId="2" xfId="0" applyNumberFormat="1" applyFont="1" applyBorder="1" applyAlignment="1">
      <alignment horizontal="right"/>
    </xf>
    <xf numFmtId="9" fontId="2" fillId="0" borderId="0" xfId="0" applyNumberFormat="1" applyFont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3" xfId="0" applyFont="1" applyBorder="1"/>
    <xf numFmtId="0" fontId="1" fillId="0" borderId="0" xfId="0" applyFont="1" applyBorder="1"/>
    <xf numFmtId="0" fontId="1" fillId="0" borderId="11" xfId="0" applyFont="1" applyBorder="1"/>
    <xf numFmtId="0" fontId="1" fillId="0" borderId="12" xfId="0" applyFont="1" applyBorder="1"/>
    <xf numFmtId="3" fontId="2" fillId="0" borderId="10" xfId="0" applyNumberFormat="1" applyFont="1" applyBorder="1" applyAlignment="1">
      <alignment horizontal="right"/>
    </xf>
    <xf numFmtId="1" fontId="2" fillId="0" borderId="9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Continuous"/>
    </xf>
    <xf numFmtId="1" fontId="2" fillId="0" borderId="7" xfId="0" applyNumberFormat="1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9" fontId="1" fillId="0" borderId="7" xfId="0" applyNumberFormat="1" applyFont="1" applyBorder="1" applyAlignment="1">
      <alignment horizontal="right"/>
    </xf>
    <xf numFmtId="9" fontId="2" fillId="0" borderId="1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28575</xdr:rowOff>
    </xdr:from>
    <xdr:to>
      <xdr:col>1</xdr:col>
      <xdr:colOff>1028700</xdr:colOff>
      <xdr:row>3</xdr:row>
      <xdr:rowOff>152400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9906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I32"/>
  <sheetViews>
    <sheetView showGridLines="0" tabSelected="1" view="pageLayout" zoomScaleNormal="100" workbookViewId="0">
      <selection activeCell="CL34" sqref="CL34"/>
    </sheetView>
  </sheetViews>
  <sheetFormatPr defaultColWidth="9.140625" defaultRowHeight="12.75" customHeight="1" x14ac:dyDescent="0.2"/>
  <cols>
    <col min="1" max="1" width="2.140625" style="1" customWidth="1"/>
    <col min="2" max="2" width="16.85546875" style="1" customWidth="1"/>
    <col min="3" max="3" width="0.28515625" style="1" hidden="1" customWidth="1"/>
    <col min="4" max="4" width="5.7109375" style="2" hidden="1" customWidth="1"/>
    <col min="5" max="5" width="6.85546875" style="1" hidden="1" customWidth="1"/>
    <col min="6" max="6" width="0.85546875" style="1" hidden="1" customWidth="1"/>
    <col min="7" max="7" width="5.7109375" style="2" hidden="1" customWidth="1"/>
    <col min="8" max="8" width="6.85546875" style="1" hidden="1" customWidth="1"/>
    <col min="9" max="9" width="0.85546875" style="1" hidden="1" customWidth="1"/>
    <col min="10" max="10" width="5.7109375" style="2" hidden="1" customWidth="1"/>
    <col min="11" max="11" width="6.85546875" style="1" hidden="1" customWidth="1"/>
    <col min="12" max="12" width="0.85546875" style="1" hidden="1" customWidth="1"/>
    <col min="13" max="13" width="5.7109375" style="1" hidden="1" customWidth="1"/>
    <col min="14" max="14" width="6.85546875" style="1" hidden="1" customWidth="1"/>
    <col min="15" max="15" width="0.85546875" style="1" hidden="1" customWidth="1"/>
    <col min="16" max="16" width="5.7109375" style="1" hidden="1" customWidth="1"/>
    <col min="17" max="17" width="6.85546875" style="1" hidden="1" customWidth="1"/>
    <col min="18" max="18" width="0.85546875" style="1" hidden="1" customWidth="1"/>
    <col min="19" max="19" width="5.7109375" style="1" hidden="1" customWidth="1"/>
    <col min="20" max="20" width="6.85546875" style="1" hidden="1" customWidth="1"/>
    <col min="21" max="21" width="0.85546875" style="1" hidden="1" customWidth="1"/>
    <col min="22" max="22" width="5.7109375" style="1" hidden="1" customWidth="1"/>
    <col min="23" max="23" width="6.85546875" style="1" hidden="1" customWidth="1"/>
    <col min="24" max="24" width="0.85546875" style="1" hidden="1" customWidth="1"/>
    <col min="25" max="25" width="5.7109375" style="1" hidden="1" customWidth="1"/>
    <col min="26" max="26" width="6.85546875" style="1" hidden="1" customWidth="1"/>
    <col min="27" max="27" width="0.85546875" style="1" hidden="1" customWidth="1"/>
    <col min="28" max="28" width="5.7109375" style="1" hidden="1" customWidth="1"/>
    <col min="29" max="29" width="6.85546875" style="1" hidden="1" customWidth="1"/>
    <col min="30" max="30" width="0.85546875" style="1" hidden="1" customWidth="1"/>
    <col min="31" max="31" width="5.7109375" style="1" hidden="1" customWidth="1"/>
    <col min="32" max="32" width="6.85546875" style="1" hidden="1" customWidth="1"/>
    <col min="33" max="33" width="0.85546875" style="1" hidden="1" customWidth="1"/>
    <col min="34" max="34" width="5.7109375" style="1" hidden="1" customWidth="1"/>
    <col min="35" max="35" width="6.85546875" style="1" hidden="1" customWidth="1"/>
    <col min="36" max="36" width="0.85546875" style="1" hidden="1" customWidth="1"/>
    <col min="37" max="37" width="5.7109375" style="1" hidden="1" customWidth="1"/>
    <col min="38" max="38" width="6.85546875" style="1" hidden="1" customWidth="1"/>
    <col min="39" max="39" width="0.85546875" style="1" hidden="1" customWidth="1"/>
    <col min="40" max="40" width="5.7109375" style="1" hidden="1" customWidth="1"/>
    <col min="41" max="41" width="6.85546875" style="1" hidden="1" customWidth="1"/>
    <col min="42" max="42" width="0.140625" style="1" hidden="1" customWidth="1"/>
    <col min="43" max="44" width="6.85546875" style="1" hidden="1" customWidth="1"/>
    <col min="45" max="45" width="0.85546875" style="1" hidden="1" customWidth="1"/>
    <col min="46" max="47" width="6.85546875" style="1" hidden="1" customWidth="1"/>
    <col min="48" max="48" width="0.85546875" style="1" hidden="1" customWidth="1"/>
    <col min="49" max="50" width="6.85546875" style="1" hidden="1" customWidth="1"/>
    <col min="51" max="51" width="0.85546875" style="1" hidden="1" customWidth="1"/>
    <col min="52" max="53" width="6.85546875" style="1" hidden="1" customWidth="1"/>
    <col min="54" max="54" width="1" style="1" hidden="1" customWidth="1"/>
    <col min="55" max="56" width="6.85546875" style="1" hidden="1" customWidth="1"/>
    <col min="57" max="57" width="0.85546875" style="1" hidden="1" customWidth="1"/>
    <col min="58" max="58" width="5.7109375" style="1" hidden="1" customWidth="1"/>
    <col min="59" max="59" width="6.42578125" style="1" hidden="1" customWidth="1"/>
    <col min="60" max="60" width="0.85546875" style="1" hidden="1" customWidth="1"/>
    <col min="61" max="62" width="6.42578125" style="1" hidden="1" customWidth="1"/>
    <col min="63" max="63" width="0.85546875" style="1" hidden="1" customWidth="1"/>
    <col min="64" max="65" width="6.42578125" style="1" hidden="1" customWidth="1"/>
    <col min="66" max="66" width="0.85546875" style="1" hidden="1" customWidth="1"/>
    <col min="67" max="68" width="6.42578125" style="1" hidden="1" customWidth="1"/>
    <col min="69" max="69" width="0.85546875" style="1" hidden="1" customWidth="1"/>
    <col min="70" max="70" width="6.7109375" style="1" hidden="1" customWidth="1"/>
    <col min="71" max="71" width="5.140625" style="1" hidden="1" customWidth="1"/>
    <col min="72" max="72" width="0.85546875" style="1" hidden="1" customWidth="1"/>
    <col min="73" max="73" width="6.7109375" style="1" hidden="1" customWidth="1"/>
    <col min="74" max="74" width="5.140625" style="1" hidden="1" customWidth="1"/>
    <col min="75" max="75" width="0.85546875" style="1" hidden="1" customWidth="1"/>
    <col min="76" max="76" width="5.7109375" style="1" hidden="1" customWidth="1"/>
    <col min="77" max="77" width="5.140625" style="1" hidden="1" customWidth="1"/>
    <col min="78" max="79" width="0.85546875" style="1" hidden="1" customWidth="1"/>
    <col min="80" max="80" width="5.7109375" style="1" hidden="1" customWidth="1"/>
    <col min="81" max="81" width="5.140625" style="1" hidden="1" customWidth="1"/>
    <col min="82" max="82" width="0.7109375" style="1" hidden="1" customWidth="1"/>
    <col min="83" max="83" width="5.7109375" style="1" hidden="1" customWidth="1"/>
    <col min="84" max="84" width="5.140625" style="1" hidden="1" customWidth="1"/>
    <col min="85" max="85" width="0.85546875" style="1" hidden="1" customWidth="1"/>
    <col min="86" max="86" width="5.7109375" style="1" bestFit="1" customWidth="1"/>
    <col min="87" max="87" width="5.140625" style="1" bestFit="1" customWidth="1"/>
    <col min="88" max="88" width="0.85546875" style="1" customWidth="1"/>
    <col min="89" max="89" width="5.42578125" style="1" customWidth="1"/>
    <col min="90" max="90" width="5.140625" style="1" bestFit="1" customWidth="1"/>
    <col min="91" max="91" width="0.85546875" style="1" customWidth="1"/>
    <col min="92" max="92" width="5.7109375" style="1" bestFit="1" customWidth="1"/>
    <col min="93" max="93" width="5.140625" style="1" bestFit="1" customWidth="1"/>
    <col min="94" max="94" width="1.140625" style="1" customWidth="1"/>
    <col min="95" max="95" width="5.7109375" style="1" bestFit="1" customWidth="1"/>
    <col min="96" max="96" width="5.140625" style="1" bestFit="1" customWidth="1"/>
    <col min="97" max="97" width="1.42578125" style="1" customWidth="1"/>
    <col min="98" max="98" width="5.42578125" style="1" customWidth="1"/>
    <col min="99" max="99" width="5.140625" style="1" bestFit="1" customWidth="1"/>
    <col min="100" max="100" width="0.85546875" style="1" customWidth="1"/>
    <col min="101" max="101" width="5.7109375" style="1" bestFit="1" customWidth="1"/>
    <col min="102" max="102" width="5.5703125" style="1" customWidth="1"/>
    <col min="103" max="103" width="0.7109375" style="1" customWidth="1"/>
    <col min="104" max="104" width="5.42578125" style="1" customWidth="1"/>
    <col min="105" max="105" width="5.140625" style="1" bestFit="1" customWidth="1"/>
    <col min="106" max="106" width="0.5703125" style="1" customWidth="1"/>
    <col min="107" max="107" width="5.42578125" style="1" customWidth="1"/>
    <col min="108" max="108" width="5.140625" style="1" bestFit="1" customWidth="1"/>
    <col min="109" max="109" width="5.7109375" style="1" bestFit="1" customWidth="1"/>
    <col min="110" max="110" width="5.140625" style="1" bestFit="1" customWidth="1"/>
    <col min="111" max="111" width="5.7109375" style="1" bestFit="1" customWidth="1"/>
    <col min="112" max="112" width="5.140625" style="1" bestFit="1" customWidth="1"/>
    <col min="113" max="16384" width="9.140625" style="1"/>
  </cols>
  <sheetData>
    <row r="1" spans="1:113" ht="12.75" customHeight="1" x14ac:dyDescent="0.2">
      <c r="A1" s="21"/>
      <c r="B1" s="36"/>
      <c r="C1" s="36"/>
      <c r="D1" s="38"/>
      <c r="E1" s="36"/>
      <c r="F1" s="36"/>
      <c r="G1" s="38"/>
      <c r="H1" s="36"/>
      <c r="I1" s="36"/>
      <c r="J1" s="38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47"/>
      <c r="DH1" s="47"/>
      <c r="DI1" s="48"/>
    </row>
    <row r="2" spans="1:113" ht="12.75" customHeight="1" x14ac:dyDescent="0.2">
      <c r="A2" s="23"/>
      <c r="C2" s="37" t="s">
        <v>0</v>
      </c>
      <c r="D2" s="39"/>
      <c r="E2" s="39"/>
      <c r="F2" s="39"/>
      <c r="G2" s="39"/>
      <c r="H2" s="39"/>
      <c r="I2" s="39"/>
      <c r="J2" s="39"/>
      <c r="K2" s="39"/>
      <c r="L2" s="39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44" t="s">
        <v>0</v>
      </c>
      <c r="CI2" s="44"/>
      <c r="CJ2" s="44"/>
      <c r="CK2" s="44"/>
      <c r="CL2" s="44"/>
      <c r="CM2" s="44"/>
      <c r="CN2" s="44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 t="s">
        <v>24</v>
      </c>
      <c r="DH2" s="22"/>
    </row>
    <row r="3" spans="1:113" ht="12.75" customHeight="1" x14ac:dyDescent="0.2">
      <c r="A3" s="23"/>
      <c r="C3" s="34" t="s">
        <v>1</v>
      </c>
      <c r="D3" s="14"/>
      <c r="E3" s="14"/>
      <c r="F3" s="14"/>
      <c r="G3" s="14"/>
      <c r="H3" s="14"/>
      <c r="I3" s="14"/>
      <c r="J3" s="14"/>
      <c r="K3" s="14"/>
      <c r="L3" s="14"/>
      <c r="N3" s="13"/>
      <c r="O3" s="13"/>
      <c r="P3" s="13"/>
      <c r="Q3" s="13"/>
      <c r="R3" s="13"/>
      <c r="S3" s="13"/>
      <c r="T3" s="13"/>
      <c r="U3" s="13"/>
      <c r="CH3" s="24" t="s">
        <v>23</v>
      </c>
      <c r="CI3" s="24"/>
      <c r="CJ3" s="24"/>
      <c r="CK3" s="24"/>
      <c r="CL3" s="24"/>
      <c r="CM3" s="24"/>
      <c r="CN3" s="24"/>
      <c r="DG3" s="46"/>
      <c r="DH3" s="25"/>
    </row>
    <row r="4" spans="1:113" ht="12.75" customHeight="1" thickBot="1" x14ac:dyDescent="0.25">
      <c r="A4" s="23"/>
      <c r="C4" s="35" t="s">
        <v>2</v>
      </c>
      <c r="D4" s="20"/>
      <c r="E4" s="20"/>
      <c r="F4" s="20"/>
      <c r="G4" s="20"/>
      <c r="H4" s="20"/>
      <c r="I4" s="20"/>
      <c r="J4" s="20"/>
      <c r="K4" s="20"/>
      <c r="L4" s="20"/>
      <c r="M4" s="19"/>
      <c r="N4" s="20"/>
      <c r="O4" s="20"/>
      <c r="P4" s="20"/>
      <c r="Q4" s="20"/>
      <c r="R4" s="20"/>
      <c r="S4" s="20"/>
      <c r="T4" s="20"/>
      <c r="U4" s="20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45" t="s">
        <v>2</v>
      </c>
      <c r="CI4" s="45"/>
      <c r="CJ4" s="45"/>
      <c r="CK4" s="45"/>
      <c r="CL4" s="45"/>
      <c r="CM4" s="45"/>
      <c r="CN4" s="45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46"/>
      <c r="DH4" s="25"/>
    </row>
    <row r="5" spans="1:113" ht="12.75" customHeight="1" thickTop="1" x14ac:dyDescent="0.2">
      <c r="A5" s="2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DG5" s="46"/>
      <c r="DH5" s="25"/>
    </row>
    <row r="6" spans="1:113" ht="12.75" customHeight="1" x14ac:dyDescent="0.2">
      <c r="A6" s="2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DG6" s="46"/>
      <c r="DH6" s="25"/>
    </row>
    <row r="7" spans="1:113" ht="12.75" customHeight="1" x14ac:dyDescent="0.2">
      <c r="A7" s="2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DG7" s="46"/>
      <c r="DH7" s="25"/>
    </row>
    <row r="8" spans="1:113" ht="12.75" customHeight="1" x14ac:dyDescent="0.2">
      <c r="A8" s="23"/>
      <c r="B8" s="24"/>
      <c r="C8" s="24"/>
      <c r="D8" s="43">
        <v>1987</v>
      </c>
      <c r="E8" s="43"/>
      <c r="F8" s="7"/>
      <c r="G8" s="43">
        <v>1988</v>
      </c>
      <c r="H8" s="43"/>
      <c r="I8" s="12"/>
      <c r="J8" s="43">
        <v>1989</v>
      </c>
      <c r="K8" s="43"/>
      <c r="L8" s="12"/>
      <c r="M8" s="43">
        <v>1990</v>
      </c>
      <c r="N8" s="43"/>
      <c r="O8" s="12"/>
      <c r="P8" s="43">
        <v>1991</v>
      </c>
      <c r="Q8" s="43"/>
      <c r="R8" s="12"/>
      <c r="S8" s="43">
        <v>1992</v>
      </c>
      <c r="T8" s="43"/>
      <c r="U8" s="12"/>
      <c r="V8" s="43">
        <v>1993</v>
      </c>
      <c r="W8" s="43"/>
      <c r="X8" s="12"/>
      <c r="Y8" s="43">
        <v>1994</v>
      </c>
      <c r="Z8" s="43"/>
      <c r="AA8" s="12"/>
      <c r="AB8" s="43">
        <v>1995</v>
      </c>
      <c r="AC8" s="43"/>
      <c r="AD8" s="12"/>
      <c r="AE8" s="43">
        <v>1996</v>
      </c>
      <c r="AF8" s="43"/>
      <c r="AG8" s="12"/>
      <c r="AH8" s="43">
        <v>1997</v>
      </c>
      <c r="AI8" s="43"/>
      <c r="AJ8" s="12"/>
      <c r="AK8" s="15">
        <v>1998</v>
      </c>
      <c r="AL8" s="16"/>
      <c r="AM8" s="12"/>
      <c r="AN8" s="43">
        <v>1999</v>
      </c>
      <c r="AO8" s="43"/>
      <c r="AP8" s="7"/>
      <c r="AQ8" s="43">
        <v>2000</v>
      </c>
      <c r="AR8" s="43"/>
      <c r="AS8" s="7"/>
      <c r="AT8" s="43">
        <v>2001</v>
      </c>
      <c r="AU8" s="43"/>
      <c r="AV8" s="7"/>
      <c r="AW8" s="43">
        <v>2002</v>
      </c>
      <c r="AX8" s="43"/>
      <c r="AY8" s="12"/>
      <c r="AZ8" s="43">
        <v>2003</v>
      </c>
      <c r="BA8" s="43"/>
      <c r="BB8" s="7"/>
      <c r="BC8" s="43">
        <v>2004</v>
      </c>
      <c r="BD8" s="43"/>
      <c r="BE8" s="7"/>
      <c r="BF8" s="43">
        <v>2005</v>
      </c>
      <c r="BG8" s="43"/>
      <c r="BH8" s="7"/>
      <c r="BI8" s="43">
        <v>2006</v>
      </c>
      <c r="BJ8" s="43"/>
      <c r="BK8" s="7"/>
      <c r="BL8" s="43">
        <v>2007</v>
      </c>
      <c r="BM8" s="43"/>
      <c r="BN8" s="7"/>
      <c r="BO8" s="43">
        <v>2008</v>
      </c>
      <c r="BP8" s="43"/>
      <c r="BQ8" s="7"/>
      <c r="BR8" s="43">
        <v>2009</v>
      </c>
      <c r="BS8" s="43"/>
      <c r="BT8" s="7"/>
      <c r="BU8" s="43">
        <v>2010</v>
      </c>
      <c r="BV8" s="43"/>
      <c r="BW8" s="7"/>
      <c r="BX8" s="43">
        <v>2011</v>
      </c>
      <c r="BY8" s="43"/>
      <c r="BZ8" s="7"/>
      <c r="CA8" s="7"/>
      <c r="CB8" s="43">
        <v>2013</v>
      </c>
      <c r="CC8" s="43"/>
      <c r="CD8" s="7"/>
      <c r="CE8" s="43">
        <v>2014</v>
      </c>
      <c r="CF8" s="43"/>
      <c r="CG8" s="7"/>
      <c r="CH8" s="43">
        <v>2015</v>
      </c>
      <c r="CI8" s="43"/>
      <c r="CJ8" s="7"/>
      <c r="CK8" s="43">
        <v>2016</v>
      </c>
      <c r="CL8" s="43"/>
      <c r="CM8" s="7"/>
      <c r="CN8" s="43">
        <v>2017</v>
      </c>
      <c r="CO8" s="43"/>
      <c r="CP8" s="7"/>
      <c r="CQ8" s="43">
        <v>2018</v>
      </c>
      <c r="CR8" s="43"/>
      <c r="CS8" s="7"/>
      <c r="CT8" s="43">
        <v>2019</v>
      </c>
      <c r="CU8" s="43"/>
      <c r="CV8" s="7"/>
      <c r="CW8" s="43">
        <v>2020</v>
      </c>
      <c r="CX8" s="43"/>
      <c r="CY8" s="7"/>
      <c r="CZ8" s="43">
        <v>2021</v>
      </c>
      <c r="DA8" s="43"/>
      <c r="DB8" s="7"/>
      <c r="DC8" s="43">
        <v>2022</v>
      </c>
      <c r="DD8" s="43"/>
      <c r="DE8" s="43">
        <v>2023</v>
      </c>
      <c r="DF8" s="43"/>
      <c r="DG8" s="43">
        <v>2024</v>
      </c>
      <c r="DH8" s="50"/>
    </row>
    <row r="9" spans="1:113" ht="12.75" customHeight="1" x14ac:dyDescent="0.2">
      <c r="A9" s="23"/>
      <c r="B9" s="24"/>
      <c r="C9" s="24"/>
      <c r="D9" s="33"/>
      <c r="E9" s="33" t="s">
        <v>3</v>
      </c>
      <c r="F9" s="7"/>
      <c r="G9" s="7"/>
      <c r="H9" s="33" t="s">
        <v>3</v>
      </c>
      <c r="I9" s="12"/>
      <c r="J9" s="7"/>
      <c r="K9" s="33" t="s">
        <v>3</v>
      </c>
      <c r="L9" s="12"/>
      <c r="M9" s="7"/>
      <c r="N9" s="33" t="s">
        <v>3</v>
      </c>
      <c r="O9" s="12"/>
      <c r="P9" s="7"/>
      <c r="Q9" s="33" t="s">
        <v>3</v>
      </c>
      <c r="R9" s="12"/>
      <c r="S9" s="7"/>
      <c r="T9" s="33" t="s">
        <v>3</v>
      </c>
      <c r="U9" s="12"/>
      <c r="V9" s="7"/>
      <c r="W9" s="33" t="s">
        <v>3</v>
      </c>
      <c r="X9" s="12"/>
      <c r="Y9" s="7"/>
      <c r="Z9" s="33" t="s">
        <v>3</v>
      </c>
      <c r="AA9" s="12"/>
      <c r="AB9" s="7"/>
      <c r="AC9" s="33" t="s">
        <v>3</v>
      </c>
      <c r="AD9" s="12"/>
      <c r="AE9" s="7"/>
      <c r="AF9" s="33" t="s">
        <v>3</v>
      </c>
      <c r="AG9" s="12"/>
      <c r="AH9" s="7"/>
      <c r="AI9" s="33" t="s">
        <v>3</v>
      </c>
      <c r="AJ9" s="12"/>
      <c r="AK9" s="32"/>
      <c r="AL9" s="33" t="s">
        <v>3</v>
      </c>
      <c r="AM9" s="12"/>
      <c r="AN9" s="32"/>
      <c r="AO9" s="33" t="s">
        <v>3</v>
      </c>
      <c r="AP9" s="33"/>
      <c r="AQ9" s="32"/>
      <c r="AR9" s="33" t="s">
        <v>3</v>
      </c>
      <c r="AS9" s="33"/>
      <c r="AT9" s="32"/>
      <c r="AU9" s="33" t="s">
        <v>3</v>
      </c>
      <c r="AV9" s="33"/>
      <c r="AW9" s="32"/>
      <c r="AX9" s="33" t="s">
        <v>3</v>
      </c>
      <c r="AY9" s="33"/>
      <c r="AZ9" s="32"/>
      <c r="BA9" s="33" t="s">
        <v>3</v>
      </c>
      <c r="BB9" s="33"/>
      <c r="BC9" s="32"/>
      <c r="BD9" s="33" t="s">
        <v>3</v>
      </c>
      <c r="BE9" s="33"/>
      <c r="BF9" s="32"/>
      <c r="BG9" s="33" t="s">
        <v>3</v>
      </c>
      <c r="BH9" s="33"/>
      <c r="BI9" s="32"/>
      <c r="BJ9" s="33" t="s">
        <v>3</v>
      </c>
      <c r="BK9" s="33"/>
      <c r="BL9" s="32"/>
      <c r="BM9" s="33" t="s">
        <v>3</v>
      </c>
      <c r="BN9" s="33"/>
      <c r="BO9" s="32"/>
      <c r="BP9" s="33" t="s">
        <v>3</v>
      </c>
      <c r="BQ9" s="33"/>
      <c r="BR9" s="32"/>
      <c r="BS9" s="33" t="s">
        <v>3</v>
      </c>
      <c r="BT9" s="33"/>
      <c r="BU9" s="32"/>
      <c r="BV9" s="33" t="s">
        <v>3</v>
      </c>
      <c r="BW9" s="33"/>
      <c r="BX9" s="32"/>
      <c r="BY9" s="33" t="s">
        <v>3</v>
      </c>
      <c r="BZ9" s="33"/>
      <c r="CA9" s="33"/>
      <c r="CB9" s="32"/>
      <c r="CC9" s="33" t="s">
        <v>3</v>
      </c>
      <c r="CD9" s="33"/>
      <c r="CE9" s="32"/>
      <c r="CF9" s="33" t="s">
        <v>3</v>
      </c>
      <c r="CG9" s="33"/>
      <c r="CH9" s="32"/>
      <c r="CI9" s="33" t="s">
        <v>3</v>
      </c>
      <c r="CJ9" s="33"/>
      <c r="CK9" s="32"/>
      <c r="CL9" s="33" t="s">
        <v>3</v>
      </c>
      <c r="CM9" s="33"/>
      <c r="CN9" s="32"/>
      <c r="CO9" s="33" t="s">
        <v>3</v>
      </c>
      <c r="CP9" s="33"/>
      <c r="CQ9" s="32"/>
      <c r="CR9" s="33" t="s">
        <v>3</v>
      </c>
      <c r="CS9" s="33"/>
      <c r="CT9" s="32"/>
      <c r="CU9" s="33" t="s">
        <v>3</v>
      </c>
      <c r="CV9" s="33"/>
      <c r="CW9" s="32"/>
      <c r="CX9" s="33" t="s">
        <v>3</v>
      </c>
      <c r="CY9" s="33"/>
      <c r="CZ9" s="32"/>
      <c r="DA9" s="33" t="s">
        <v>3</v>
      </c>
      <c r="DB9" s="33"/>
      <c r="DC9" s="32"/>
      <c r="DD9" s="33" t="s">
        <v>3</v>
      </c>
      <c r="DE9" s="32"/>
      <c r="DF9" s="33" t="s">
        <v>3</v>
      </c>
      <c r="DG9" s="51"/>
      <c r="DH9" s="52" t="s">
        <v>3</v>
      </c>
    </row>
    <row r="10" spans="1:113" ht="12.75" customHeight="1" x14ac:dyDescent="0.2">
      <c r="A10" s="23"/>
      <c r="D10" s="3" t="s">
        <v>4</v>
      </c>
      <c r="E10" s="4" t="s">
        <v>5</v>
      </c>
      <c r="F10" s="8"/>
      <c r="G10" s="3" t="s">
        <v>4</v>
      </c>
      <c r="H10" s="4" t="s">
        <v>5</v>
      </c>
      <c r="I10" s="8"/>
      <c r="J10" s="3" t="s">
        <v>4</v>
      </c>
      <c r="K10" s="4" t="s">
        <v>5</v>
      </c>
      <c r="L10" s="8"/>
      <c r="M10" s="3" t="s">
        <v>4</v>
      </c>
      <c r="N10" s="4" t="s">
        <v>5</v>
      </c>
      <c r="O10" s="8"/>
      <c r="P10" s="3" t="s">
        <v>4</v>
      </c>
      <c r="Q10" s="4" t="s">
        <v>5</v>
      </c>
      <c r="R10" s="8"/>
      <c r="S10" s="3" t="s">
        <v>4</v>
      </c>
      <c r="T10" s="4" t="s">
        <v>5</v>
      </c>
      <c r="U10" s="8"/>
      <c r="V10" s="3" t="s">
        <v>4</v>
      </c>
      <c r="W10" s="4" t="s">
        <v>5</v>
      </c>
      <c r="X10" s="8"/>
      <c r="Y10" s="3" t="s">
        <v>4</v>
      </c>
      <c r="Z10" s="4" t="s">
        <v>5</v>
      </c>
      <c r="AA10" s="8"/>
      <c r="AB10" s="3" t="s">
        <v>4</v>
      </c>
      <c r="AC10" s="4" t="s">
        <v>5</v>
      </c>
      <c r="AD10" s="8"/>
      <c r="AE10" s="3" t="s">
        <v>4</v>
      </c>
      <c r="AF10" s="4" t="s">
        <v>5</v>
      </c>
      <c r="AG10" s="8"/>
      <c r="AH10" s="3" t="s">
        <v>4</v>
      </c>
      <c r="AI10" s="4" t="s">
        <v>5</v>
      </c>
      <c r="AJ10" s="8"/>
      <c r="AK10" s="3" t="s">
        <v>4</v>
      </c>
      <c r="AL10" s="4" t="s">
        <v>5</v>
      </c>
      <c r="AM10" s="8"/>
      <c r="AN10" s="3" t="s">
        <v>4</v>
      </c>
      <c r="AO10" s="4" t="s">
        <v>5</v>
      </c>
      <c r="AP10" s="8"/>
      <c r="AQ10" s="3" t="s">
        <v>4</v>
      </c>
      <c r="AR10" s="4" t="s">
        <v>5</v>
      </c>
      <c r="AS10" s="8"/>
      <c r="AT10" s="3" t="s">
        <v>4</v>
      </c>
      <c r="AU10" s="4" t="s">
        <v>5</v>
      </c>
      <c r="AV10" s="8"/>
      <c r="AW10" s="3" t="s">
        <v>4</v>
      </c>
      <c r="AX10" s="4" t="s">
        <v>5</v>
      </c>
      <c r="AY10" s="8"/>
      <c r="AZ10" s="3" t="s">
        <v>4</v>
      </c>
      <c r="BA10" s="4" t="s">
        <v>5</v>
      </c>
      <c r="BB10" s="8"/>
      <c r="BC10" s="3" t="s">
        <v>4</v>
      </c>
      <c r="BD10" s="4" t="s">
        <v>5</v>
      </c>
      <c r="BE10" s="8"/>
      <c r="BF10" s="3" t="s">
        <v>4</v>
      </c>
      <c r="BG10" s="4" t="s">
        <v>5</v>
      </c>
      <c r="BH10" s="8"/>
      <c r="BI10" s="3" t="s">
        <v>4</v>
      </c>
      <c r="BJ10" s="4" t="s">
        <v>5</v>
      </c>
      <c r="BK10" s="8"/>
      <c r="BL10" s="3" t="s">
        <v>4</v>
      </c>
      <c r="BM10" s="4" t="s">
        <v>5</v>
      </c>
      <c r="BN10" s="8"/>
      <c r="BO10" s="3" t="s">
        <v>4</v>
      </c>
      <c r="BP10" s="4" t="s">
        <v>5</v>
      </c>
      <c r="BQ10" s="8"/>
      <c r="BR10" s="3" t="s">
        <v>4</v>
      </c>
      <c r="BS10" s="4" t="s">
        <v>5</v>
      </c>
      <c r="BT10" s="8"/>
      <c r="BU10" s="3" t="s">
        <v>4</v>
      </c>
      <c r="BV10" s="4" t="s">
        <v>5</v>
      </c>
      <c r="BW10" s="8"/>
      <c r="BX10" s="3" t="s">
        <v>4</v>
      </c>
      <c r="BY10" s="4" t="s">
        <v>5</v>
      </c>
      <c r="BZ10" s="8"/>
      <c r="CA10" s="8"/>
      <c r="CB10" s="3" t="s">
        <v>4</v>
      </c>
      <c r="CC10" s="4" t="s">
        <v>5</v>
      </c>
      <c r="CD10" s="8"/>
      <c r="CE10" s="3" t="s">
        <v>4</v>
      </c>
      <c r="CF10" s="4" t="s">
        <v>5</v>
      </c>
      <c r="CG10" s="8"/>
      <c r="CH10" s="3" t="s">
        <v>4</v>
      </c>
      <c r="CI10" s="4" t="s">
        <v>5</v>
      </c>
      <c r="CJ10" s="8"/>
      <c r="CK10" s="3" t="s">
        <v>4</v>
      </c>
      <c r="CL10" s="4" t="s">
        <v>5</v>
      </c>
      <c r="CM10" s="8"/>
      <c r="CN10" s="3" t="s">
        <v>4</v>
      </c>
      <c r="CO10" s="4" t="s">
        <v>5</v>
      </c>
      <c r="CP10" s="8"/>
      <c r="CQ10" s="3" t="s">
        <v>4</v>
      </c>
      <c r="CR10" s="4" t="s">
        <v>5</v>
      </c>
      <c r="CS10" s="8"/>
      <c r="CT10" s="3" t="s">
        <v>4</v>
      </c>
      <c r="CU10" s="4" t="s">
        <v>5</v>
      </c>
      <c r="CV10" s="8"/>
      <c r="CW10" s="3" t="s">
        <v>4</v>
      </c>
      <c r="CX10" s="4" t="s">
        <v>5</v>
      </c>
      <c r="CY10" s="8"/>
      <c r="CZ10" s="3" t="s">
        <v>4</v>
      </c>
      <c r="DA10" s="4" t="s">
        <v>5</v>
      </c>
      <c r="DB10" s="8"/>
      <c r="DC10" s="3" t="s">
        <v>4</v>
      </c>
      <c r="DD10" s="4" t="s">
        <v>5</v>
      </c>
      <c r="DE10" s="3" t="s">
        <v>4</v>
      </c>
      <c r="DF10" s="4" t="s">
        <v>5</v>
      </c>
      <c r="DG10" s="3" t="s">
        <v>4</v>
      </c>
      <c r="DH10" s="53" t="s">
        <v>5</v>
      </c>
    </row>
    <row r="11" spans="1:113" ht="12.75" customHeight="1" x14ac:dyDescent="0.2">
      <c r="A11" s="23"/>
      <c r="B11" s="1" t="s">
        <v>6</v>
      </c>
      <c r="D11" s="11"/>
      <c r="E11" s="8"/>
      <c r="F11" s="8"/>
      <c r="G11" s="11"/>
      <c r="H11" s="8"/>
      <c r="I11" s="8"/>
      <c r="J11" s="11"/>
      <c r="K11" s="8"/>
      <c r="L11" s="8"/>
      <c r="M11" s="11"/>
      <c r="N11" s="8"/>
      <c r="O11" s="8"/>
      <c r="P11" s="11"/>
      <c r="Q11" s="8"/>
      <c r="R11" s="8"/>
      <c r="S11" s="11"/>
      <c r="T11" s="8"/>
      <c r="U11" s="8"/>
      <c r="V11" s="11"/>
      <c r="W11" s="8"/>
      <c r="X11" s="8"/>
      <c r="Y11" s="11"/>
      <c r="Z11" s="8"/>
      <c r="AA11" s="8"/>
      <c r="AB11" s="11"/>
      <c r="AC11" s="8"/>
      <c r="AD11" s="8"/>
      <c r="AE11" s="11"/>
      <c r="AF11" s="8"/>
      <c r="AG11" s="8"/>
      <c r="AH11" s="11"/>
      <c r="AI11" s="8"/>
      <c r="AJ11" s="8"/>
      <c r="AK11" s="11"/>
      <c r="AL11" s="8"/>
      <c r="AM11" s="8"/>
      <c r="AN11" s="11"/>
      <c r="AO11" s="8"/>
      <c r="AP11" s="8"/>
      <c r="AQ11" s="11"/>
      <c r="AR11" s="8"/>
      <c r="AS11" s="8"/>
      <c r="AT11" s="11"/>
      <c r="AU11" s="8"/>
      <c r="AV11" s="8"/>
      <c r="AW11" s="11"/>
      <c r="AX11" s="8"/>
      <c r="AY11" s="8"/>
      <c r="AZ11" s="11"/>
      <c r="BA11" s="8"/>
      <c r="BB11" s="8"/>
      <c r="BC11" s="11"/>
      <c r="BD11" s="8"/>
      <c r="BE11" s="8"/>
      <c r="BF11" s="11"/>
      <c r="BG11" s="8"/>
      <c r="BH11" s="8"/>
      <c r="BI11" s="11"/>
      <c r="BJ11" s="8"/>
      <c r="BK11" s="8"/>
      <c r="BL11" s="11"/>
      <c r="BM11" s="8"/>
      <c r="BN11" s="8"/>
      <c r="BO11" s="11"/>
      <c r="BP11" s="8"/>
      <c r="BQ11" s="8"/>
      <c r="BR11" s="11"/>
      <c r="BS11" s="8"/>
      <c r="BT11" s="8"/>
      <c r="BU11" s="11"/>
      <c r="BV11" s="8"/>
      <c r="BW11" s="8"/>
      <c r="BX11" s="11"/>
      <c r="BY11" s="8"/>
      <c r="BZ11" s="8"/>
      <c r="CA11" s="8"/>
      <c r="CB11" s="11"/>
      <c r="CC11" s="8"/>
      <c r="CD11" s="8"/>
      <c r="CE11" s="11"/>
      <c r="CF11" s="8"/>
      <c r="CG11" s="8"/>
      <c r="CH11" s="11"/>
      <c r="CI11" s="8"/>
      <c r="CJ11" s="8"/>
      <c r="CK11" s="11"/>
      <c r="CL11" s="8"/>
      <c r="CM11" s="8"/>
      <c r="CN11" s="11"/>
      <c r="CO11" s="8"/>
      <c r="CP11" s="8"/>
      <c r="CQ11" s="11"/>
      <c r="CR11" s="8"/>
      <c r="CS11" s="8"/>
      <c r="CT11" s="11"/>
      <c r="CU11" s="8"/>
      <c r="CV11" s="8"/>
      <c r="CW11" s="11"/>
      <c r="CX11" s="8"/>
      <c r="CY11" s="8"/>
      <c r="CZ11" s="11"/>
      <c r="DA11" s="8"/>
      <c r="DB11" s="8"/>
      <c r="DC11" s="11"/>
      <c r="DD11" s="8"/>
      <c r="DE11" s="11"/>
      <c r="DF11" s="8"/>
      <c r="DG11" s="54"/>
      <c r="DH11" s="55"/>
    </row>
    <row r="12" spans="1:113" ht="12.75" customHeight="1" x14ac:dyDescent="0.2">
      <c r="A12" s="23"/>
      <c r="B12" s="1" t="s">
        <v>7</v>
      </c>
      <c r="D12" s="26">
        <v>130</v>
      </c>
      <c r="E12" s="40">
        <f t="shared" ref="E12:E24" si="0">D12/D$26</f>
        <v>9.8769184014587449E-3</v>
      </c>
      <c r="F12" s="9"/>
      <c r="G12" s="26">
        <v>120</v>
      </c>
      <c r="H12" s="40">
        <f t="shared" ref="H12:H24" si="1">G12/G$26</f>
        <v>8.6132644272179162E-3</v>
      </c>
      <c r="I12" s="9"/>
      <c r="J12" s="26">
        <v>126</v>
      </c>
      <c r="K12" s="40">
        <f t="shared" ref="K12:K24" si="2">J12/J$26</f>
        <v>8.6094977792962081E-3</v>
      </c>
      <c r="L12" s="9"/>
      <c r="M12" s="26">
        <v>141</v>
      </c>
      <c r="N12" s="40">
        <f t="shared" ref="N12:N24" si="3">M12/M$26</f>
        <v>9.1635796451550004E-3</v>
      </c>
      <c r="O12" s="9"/>
      <c r="P12" s="26">
        <v>139</v>
      </c>
      <c r="Q12" s="40">
        <f t="shared" ref="Q12:Q24" si="4">P12/P$26</f>
        <v>8.8988476312419976E-3</v>
      </c>
      <c r="R12" s="40"/>
      <c r="S12" s="26">
        <v>123</v>
      </c>
      <c r="T12" s="40">
        <f t="shared" ref="T12:T24" si="5">S12/S$26</f>
        <v>8.240653892536514E-3</v>
      </c>
      <c r="U12" s="9"/>
      <c r="V12" s="26">
        <v>119</v>
      </c>
      <c r="W12" s="40">
        <f t="shared" ref="W12:W24" si="6">V12/V$26</f>
        <v>7.7217571864252807E-3</v>
      </c>
      <c r="X12" s="9"/>
      <c r="Y12" s="26">
        <v>136</v>
      </c>
      <c r="Z12" s="40">
        <f t="shared" ref="Z12:Z26" si="7">Y12/Y$26</f>
        <v>8.724659994867847E-3</v>
      </c>
      <c r="AA12" s="9"/>
      <c r="AB12" s="26">
        <v>133</v>
      </c>
      <c r="AC12" s="40">
        <f t="shared" ref="AC12:AC26" si="8">AB12/AB$26</f>
        <v>8.3270723766591531E-3</v>
      </c>
      <c r="AD12" s="9"/>
      <c r="AE12" s="26">
        <v>139</v>
      </c>
      <c r="AF12" s="40">
        <f t="shared" ref="AF12:AF26" si="9">AE12/AE$26</f>
        <v>8.6367590406362625E-3</v>
      </c>
      <c r="AG12" s="9"/>
      <c r="AH12" s="26">
        <v>121</v>
      </c>
      <c r="AI12" s="40">
        <f t="shared" ref="AI12:AI26" si="10">AH12/AH$26</f>
        <v>7.7683615819209044E-3</v>
      </c>
      <c r="AJ12" s="9"/>
      <c r="AK12" s="26">
        <v>138</v>
      </c>
      <c r="AL12" s="40">
        <f t="shared" ref="AL12:AL26" si="11">AK12/AK$26</f>
        <v>8.6901763224181364E-3</v>
      </c>
      <c r="AM12" s="9"/>
      <c r="AN12" s="26">
        <v>146</v>
      </c>
      <c r="AO12" s="40">
        <f t="shared" ref="AO12:AO26" si="12">AN12/AN$26</f>
        <v>9.3625753494933957E-3</v>
      </c>
      <c r="AP12" s="9"/>
      <c r="AQ12" s="26">
        <v>127</v>
      </c>
      <c r="AR12" s="40">
        <f t="shared" ref="AR12:AR26" si="13">AQ12/AQ$26</f>
        <v>8.2483600701435348E-3</v>
      </c>
      <c r="AS12" s="9"/>
      <c r="AT12" s="26">
        <v>133</v>
      </c>
      <c r="AU12" s="40">
        <f t="shared" ref="AU12:AU26" si="14">AT12/AT$26</f>
        <v>8.8708063763089443E-3</v>
      </c>
      <c r="AV12" s="9"/>
      <c r="AW12" s="26">
        <v>143</v>
      </c>
      <c r="AX12" s="40">
        <f t="shared" ref="AX12:AX26" si="15">AW12/AW$26</f>
        <v>9.132711712862434E-3</v>
      </c>
      <c r="AY12" s="9"/>
      <c r="AZ12" s="26">
        <v>133</v>
      </c>
      <c r="BA12" s="40">
        <f t="shared" ref="BA12:BA26" si="16">AZ12/AZ$26</f>
        <v>8.5229093239346364E-3</v>
      </c>
      <c r="BB12" s="9"/>
      <c r="BC12" s="26">
        <v>126</v>
      </c>
      <c r="BD12" s="40">
        <f t="shared" ref="BD12:BD26" si="17">BC12/BC$26</f>
        <v>8.1227436823104685E-3</v>
      </c>
      <c r="BE12" s="9"/>
      <c r="BF12" s="26">
        <v>149</v>
      </c>
      <c r="BG12" s="40">
        <f t="shared" ref="BG12:BG26" si="18">BF12/BF$26</f>
        <v>9.5752201015358914E-3</v>
      </c>
      <c r="BH12" s="9"/>
      <c r="BI12" s="26">
        <v>139</v>
      </c>
      <c r="BJ12" s="40">
        <f t="shared" ref="BJ12:BJ26" si="19">BI12/BI$26</f>
        <v>8.9446589446589442E-3</v>
      </c>
      <c r="BK12" s="40"/>
      <c r="BL12" s="26">
        <v>164</v>
      </c>
      <c r="BM12" s="40">
        <f t="shared" ref="BM12:BM26" si="20">BL12/BL$26</f>
        <v>1.055137360869845E-2</v>
      </c>
      <c r="BN12" s="9"/>
      <c r="BO12" s="26">
        <v>153</v>
      </c>
      <c r="BP12" s="40">
        <f t="shared" ref="BP12:BP26" si="21">BO12/BO$26</f>
        <v>9.7142857142857135E-3</v>
      </c>
      <c r="BQ12" s="9"/>
      <c r="BR12" s="26">
        <v>145</v>
      </c>
      <c r="BS12" s="40">
        <f t="shared" ref="BS12:BS26" si="22">BR12/BR$26</f>
        <v>8.7623882040125702E-3</v>
      </c>
      <c r="BT12" s="9"/>
      <c r="BU12" s="26">
        <v>148</v>
      </c>
      <c r="BV12" s="40">
        <f t="shared" ref="BV12:BV26" si="23">BU12/BU$26</f>
        <v>8.8084751815260091E-3</v>
      </c>
      <c r="BW12" s="40"/>
      <c r="BX12" s="26">
        <v>167</v>
      </c>
      <c r="BY12" s="40">
        <f t="shared" ref="BY12:BY26" si="24">BX12/BX$26</f>
        <v>9.9304275435571146E-3</v>
      </c>
      <c r="BZ12" s="40"/>
      <c r="CA12" s="9"/>
      <c r="CB12" s="26">
        <v>197</v>
      </c>
      <c r="CC12" s="40">
        <f t="shared" ref="CC12:CC26" si="25">CB12/CB$26</f>
        <v>1.1716426787201141E-2</v>
      </c>
      <c r="CD12" s="9"/>
      <c r="CE12" s="26">
        <v>184</v>
      </c>
      <c r="CF12" s="40">
        <f t="shared" ref="CF12:CF26" si="26">CE12/CE$26</f>
        <v>1.0769681006731051E-2</v>
      </c>
      <c r="CG12" s="40"/>
      <c r="CH12" s="26">
        <v>161</v>
      </c>
      <c r="CI12" s="40">
        <f t="shared" ref="CI12:CI26" si="27">CH12/CH$26</f>
        <v>9.6044860705124385E-3</v>
      </c>
      <c r="CJ12" s="9"/>
      <c r="CK12" s="26">
        <v>176</v>
      </c>
      <c r="CL12" s="40">
        <f t="shared" ref="CL12:CL26" si="28">CK12/CK$26</f>
        <v>1.0344422240507817E-2</v>
      </c>
      <c r="CM12" s="40"/>
      <c r="CN12" s="26">
        <v>187</v>
      </c>
      <c r="CO12" s="40">
        <f t="shared" ref="CO12:CO26" si="29">CN12/CN$26</f>
        <v>1.1170848267622461E-2</v>
      </c>
      <c r="CP12" s="40"/>
      <c r="CQ12" s="26">
        <v>186</v>
      </c>
      <c r="CR12" s="40">
        <f t="shared" ref="CR12:CR26" si="30">CQ12/CQ$26</f>
        <v>1.129257482848643E-2</v>
      </c>
      <c r="CS12" s="40"/>
      <c r="CT12" s="26">
        <v>200</v>
      </c>
      <c r="CU12" s="40">
        <f t="shared" ref="CU12:CU26" si="31">CT12/CT$26</f>
        <v>1.249453364153183E-2</v>
      </c>
      <c r="CV12" s="40"/>
      <c r="CW12" s="26">
        <v>173</v>
      </c>
      <c r="CX12" s="40">
        <f t="shared" ref="CX12:CX26" si="32">CW12/CW$26</f>
        <v>1.2465773166162271E-2</v>
      </c>
      <c r="CY12" s="40"/>
      <c r="CZ12" s="26">
        <v>160</v>
      </c>
      <c r="DA12" s="40">
        <f t="shared" ref="DA12:DA26" si="33">CZ12/CZ$26</f>
        <v>1.0522854324235449E-2</v>
      </c>
      <c r="DB12" s="9"/>
      <c r="DC12" s="26">
        <v>176</v>
      </c>
      <c r="DD12" s="40">
        <f t="shared" ref="DD12:DF26" si="34">DC12/DC$26</f>
        <v>1.1593439167380279E-2</v>
      </c>
      <c r="DE12" s="26">
        <v>156</v>
      </c>
      <c r="DF12" s="40">
        <f t="shared" si="34"/>
        <v>1.0484575576315613E-2</v>
      </c>
      <c r="DG12" s="56">
        <v>188</v>
      </c>
      <c r="DH12" s="57">
        <f t="shared" ref="DH12:DH26" si="35">DG12/DG$26</f>
        <v>1.2757871878393051E-2</v>
      </c>
    </row>
    <row r="13" spans="1:113" ht="12.75" customHeight="1" x14ac:dyDescent="0.2">
      <c r="A13" s="23"/>
      <c r="B13" s="1" t="s">
        <v>8</v>
      </c>
      <c r="D13" s="26">
        <v>261</v>
      </c>
      <c r="E13" s="40">
        <f t="shared" si="0"/>
        <v>1.9829813098313328E-2</v>
      </c>
      <c r="F13" s="9"/>
      <c r="G13" s="26">
        <v>275</v>
      </c>
      <c r="H13" s="40">
        <f t="shared" si="1"/>
        <v>1.9738730979041056E-2</v>
      </c>
      <c r="I13" s="9"/>
      <c r="J13" s="26">
        <v>294</v>
      </c>
      <c r="K13" s="40">
        <f t="shared" si="2"/>
        <v>2.0088828151691152E-2</v>
      </c>
      <c r="L13" s="9"/>
      <c r="M13" s="26">
        <v>361</v>
      </c>
      <c r="N13" s="40">
        <f t="shared" si="3"/>
        <v>2.3461363488659258E-2</v>
      </c>
      <c r="O13" s="9"/>
      <c r="P13" s="26">
        <v>421</v>
      </c>
      <c r="Q13" s="40">
        <f t="shared" si="4"/>
        <v>2.6952624839948782E-2</v>
      </c>
      <c r="R13" s="40"/>
      <c r="S13" s="26">
        <v>366</v>
      </c>
      <c r="T13" s="40">
        <f t="shared" si="5"/>
        <v>2.4520970119254991E-2</v>
      </c>
      <c r="U13" s="9"/>
      <c r="V13" s="26">
        <v>373</v>
      </c>
      <c r="W13" s="40">
        <f t="shared" si="6"/>
        <v>2.4203491012912855E-2</v>
      </c>
      <c r="X13" s="9"/>
      <c r="Y13" s="26">
        <v>452</v>
      </c>
      <c r="Z13" s="40">
        <f t="shared" si="7"/>
        <v>2.8996664100590198E-2</v>
      </c>
      <c r="AA13" s="9"/>
      <c r="AB13" s="26">
        <v>473</v>
      </c>
      <c r="AC13" s="40">
        <f t="shared" si="8"/>
        <v>2.9614325068870524E-2</v>
      </c>
      <c r="AD13" s="9"/>
      <c r="AE13" s="26">
        <v>432</v>
      </c>
      <c r="AF13" s="40">
        <f t="shared" si="9"/>
        <v>2.6842301478811979E-2</v>
      </c>
      <c r="AG13" s="9"/>
      <c r="AH13" s="26">
        <v>493</v>
      </c>
      <c r="AI13" s="40">
        <f t="shared" si="10"/>
        <v>3.1651258346173598E-2</v>
      </c>
      <c r="AJ13" s="9"/>
      <c r="AK13" s="26">
        <v>584</v>
      </c>
      <c r="AL13" s="40">
        <f t="shared" si="11"/>
        <v>3.6775818639798487E-2</v>
      </c>
      <c r="AM13" s="9"/>
      <c r="AN13" s="26">
        <v>603</v>
      </c>
      <c r="AO13" s="40">
        <f t="shared" si="12"/>
        <v>3.8668718737976143E-2</v>
      </c>
      <c r="AP13" s="9"/>
      <c r="AQ13" s="26">
        <v>622</v>
      </c>
      <c r="AR13" s="40">
        <f t="shared" si="13"/>
        <v>4.0397480028576994E-2</v>
      </c>
      <c r="AS13" s="9"/>
      <c r="AT13" s="26">
        <v>587</v>
      </c>
      <c r="AU13" s="40">
        <f t="shared" si="14"/>
        <v>3.9151604081904892E-2</v>
      </c>
      <c r="AV13" s="9"/>
      <c r="AW13" s="26">
        <v>650</v>
      </c>
      <c r="AX13" s="40">
        <f t="shared" si="15"/>
        <v>4.1512325967556524E-2</v>
      </c>
      <c r="AY13" s="9"/>
      <c r="AZ13" s="26">
        <v>706</v>
      </c>
      <c r="BA13" s="40">
        <f t="shared" si="16"/>
        <v>4.5241909644344762E-2</v>
      </c>
      <c r="BB13" s="9"/>
      <c r="BC13" s="26">
        <v>768</v>
      </c>
      <c r="BD13" s="40">
        <f t="shared" si="17"/>
        <v>4.9510056730273339E-2</v>
      </c>
      <c r="BE13" s="9"/>
      <c r="BF13" s="26">
        <v>792</v>
      </c>
      <c r="BG13" s="40">
        <f t="shared" si="18"/>
        <v>5.0896471949103531E-2</v>
      </c>
      <c r="BH13" s="9"/>
      <c r="BI13" s="26">
        <v>856</v>
      </c>
      <c r="BJ13" s="40">
        <f t="shared" si="19"/>
        <v>5.5083655083655085E-2</v>
      </c>
      <c r="BK13" s="40"/>
      <c r="BL13" s="26">
        <v>764</v>
      </c>
      <c r="BM13" s="40">
        <f t="shared" si="20"/>
        <v>4.9153959981985462E-2</v>
      </c>
      <c r="BN13" s="9"/>
      <c r="BO13" s="26">
        <v>740</v>
      </c>
      <c r="BP13" s="40">
        <f t="shared" si="21"/>
        <v>4.6984126984126982E-2</v>
      </c>
      <c r="BQ13" s="9"/>
      <c r="BR13" s="26">
        <v>773</v>
      </c>
      <c r="BS13" s="40">
        <f t="shared" si="22"/>
        <v>4.6712593666908386E-2</v>
      </c>
      <c r="BT13" s="9"/>
      <c r="BU13" s="26">
        <v>898</v>
      </c>
      <c r="BV13" s="40">
        <f t="shared" si="23"/>
        <v>5.3446018331151056E-2</v>
      </c>
      <c r="BW13" s="40"/>
      <c r="BX13" s="26">
        <v>951</v>
      </c>
      <c r="BY13" s="40">
        <f t="shared" si="24"/>
        <v>5.6549919724088717E-2</v>
      </c>
      <c r="BZ13" s="40"/>
      <c r="CA13" s="9"/>
      <c r="CB13" s="26">
        <v>1075</v>
      </c>
      <c r="CC13" s="40">
        <f t="shared" si="25"/>
        <v>6.3934816224574753E-2</v>
      </c>
      <c r="CD13" s="9"/>
      <c r="CE13" s="26">
        <v>1142</v>
      </c>
      <c r="CF13" s="40">
        <f t="shared" si="26"/>
        <v>6.684225929177641E-2</v>
      </c>
      <c r="CG13" s="40"/>
      <c r="CH13" s="26">
        <v>1047</v>
      </c>
      <c r="CI13" s="40">
        <f t="shared" si="27"/>
        <v>6.2458987054823126E-2</v>
      </c>
      <c r="CJ13" s="9"/>
      <c r="CK13" s="26">
        <v>976</v>
      </c>
      <c r="CL13" s="40">
        <f t="shared" si="28"/>
        <v>5.7364523333725166E-2</v>
      </c>
      <c r="CM13" s="40"/>
      <c r="CN13" s="26">
        <v>1237</v>
      </c>
      <c r="CO13" s="40">
        <f t="shared" si="29"/>
        <v>7.3894862604540021E-2</v>
      </c>
      <c r="CP13" s="40"/>
      <c r="CQ13" s="26">
        <v>1386</v>
      </c>
      <c r="CR13" s="40">
        <f t="shared" si="30"/>
        <v>8.4147896302592437E-2</v>
      </c>
      <c r="CS13" s="40"/>
      <c r="CT13" s="26">
        <v>1383</v>
      </c>
      <c r="CU13" s="40">
        <f t="shared" si="31"/>
        <v>8.6399700131192608E-2</v>
      </c>
      <c r="CV13" s="40"/>
      <c r="CW13" s="26">
        <v>1241</v>
      </c>
      <c r="CX13" s="40">
        <f t="shared" si="32"/>
        <v>8.9422106931834555E-2</v>
      </c>
      <c r="CY13" s="40"/>
      <c r="CZ13" s="26">
        <v>1185</v>
      </c>
      <c r="DA13" s="40">
        <f t="shared" si="33"/>
        <v>7.7934889838868787E-2</v>
      </c>
      <c r="DB13" s="9"/>
      <c r="DC13" s="26">
        <v>1146</v>
      </c>
      <c r="DD13" s="40">
        <f t="shared" si="34"/>
        <v>7.5489098214873859E-2</v>
      </c>
      <c r="DE13" s="26">
        <v>1013</v>
      </c>
      <c r="DF13" s="40">
        <f t="shared" si="34"/>
        <v>6.8082532428254586E-2</v>
      </c>
      <c r="DG13" s="56">
        <v>1039</v>
      </c>
      <c r="DH13" s="57">
        <f t="shared" si="35"/>
        <v>7.0507600434310536E-2</v>
      </c>
    </row>
    <row r="14" spans="1:113" ht="12.75" customHeight="1" x14ac:dyDescent="0.2">
      <c r="A14" s="23"/>
      <c r="B14" s="1" t="s">
        <v>9</v>
      </c>
      <c r="D14" s="26"/>
      <c r="E14" s="40"/>
      <c r="F14" s="9"/>
      <c r="G14" s="26"/>
      <c r="H14" s="40"/>
      <c r="I14" s="9"/>
      <c r="J14" s="26"/>
      <c r="K14" s="40"/>
      <c r="L14" s="9"/>
      <c r="M14" s="26"/>
      <c r="N14" s="40"/>
      <c r="O14" s="9"/>
      <c r="P14" s="26"/>
      <c r="Q14" s="40"/>
      <c r="R14" s="40"/>
      <c r="S14" s="26"/>
      <c r="T14" s="40"/>
      <c r="U14" s="9"/>
      <c r="V14" s="26"/>
      <c r="W14" s="40"/>
      <c r="X14" s="9"/>
      <c r="Y14" s="26"/>
      <c r="Z14" s="40"/>
      <c r="AA14" s="9"/>
      <c r="AB14" s="26"/>
      <c r="AC14" s="40"/>
      <c r="AD14" s="9"/>
      <c r="AE14" s="26"/>
      <c r="AF14" s="40"/>
      <c r="AG14" s="9"/>
      <c r="AH14" s="26"/>
      <c r="AI14" s="40"/>
      <c r="AJ14" s="9"/>
      <c r="AK14" s="26"/>
      <c r="AL14" s="40"/>
      <c r="AM14" s="9"/>
      <c r="AN14" s="26"/>
      <c r="AO14" s="40"/>
      <c r="AP14" s="9"/>
      <c r="AQ14" s="26"/>
      <c r="AR14" s="40"/>
      <c r="AS14" s="9"/>
      <c r="AT14" s="26">
        <v>141</v>
      </c>
      <c r="AU14" s="40">
        <f t="shared" si="14"/>
        <v>9.4043887147335428E-3</v>
      </c>
      <c r="AV14" s="9"/>
      <c r="AW14" s="26">
        <v>75</v>
      </c>
      <c r="AX14" s="40">
        <f t="shared" si="15"/>
        <v>4.7898837654872907E-3</v>
      </c>
      <c r="AY14" s="9"/>
      <c r="AZ14" s="26">
        <v>91</v>
      </c>
      <c r="BA14" s="40">
        <f t="shared" si="16"/>
        <v>5.8314642742710665E-3</v>
      </c>
      <c r="BB14" s="9"/>
      <c r="BC14" s="26">
        <v>88</v>
      </c>
      <c r="BD14" s="40">
        <f t="shared" si="17"/>
        <v>5.6730273336771534E-3</v>
      </c>
      <c r="BE14" s="9"/>
      <c r="BF14" s="26">
        <v>100</v>
      </c>
      <c r="BG14" s="40">
        <f t="shared" si="18"/>
        <v>6.4263222157959002E-3</v>
      </c>
      <c r="BH14" s="9"/>
      <c r="BI14" s="26">
        <v>121</v>
      </c>
      <c r="BJ14" s="40">
        <f t="shared" si="19"/>
        <v>7.786357786357786E-3</v>
      </c>
      <c r="BK14" s="40"/>
      <c r="BL14" s="26">
        <v>109</v>
      </c>
      <c r="BM14" s="40">
        <f t="shared" si="20"/>
        <v>7.0128031911471404E-3</v>
      </c>
      <c r="BN14" s="9"/>
      <c r="BO14" s="26">
        <v>110</v>
      </c>
      <c r="BP14" s="40">
        <f t="shared" si="21"/>
        <v>6.9841269841269841E-3</v>
      </c>
      <c r="BQ14" s="9"/>
      <c r="BR14" s="26">
        <v>131</v>
      </c>
      <c r="BS14" s="40">
        <f t="shared" si="22"/>
        <v>7.9163645153492862E-3</v>
      </c>
      <c r="BT14" s="9"/>
      <c r="BU14" s="26">
        <v>119</v>
      </c>
      <c r="BV14" s="40">
        <f t="shared" si="23"/>
        <v>7.0824901797405075E-3</v>
      </c>
      <c r="BW14" s="40"/>
      <c r="BX14" s="26">
        <v>105</v>
      </c>
      <c r="BY14" s="40">
        <f t="shared" si="24"/>
        <v>6.2436819884640546E-3</v>
      </c>
      <c r="BZ14" s="40"/>
      <c r="CA14" s="9"/>
      <c r="CB14" s="26">
        <v>134</v>
      </c>
      <c r="CC14" s="40">
        <f t="shared" si="25"/>
        <v>7.9695491852028073E-3</v>
      </c>
      <c r="CD14" s="9"/>
      <c r="CE14" s="26">
        <v>127</v>
      </c>
      <c r="CF14" s="40">
        <f t="shared" si="26"/>
        <v>7.4334211296458886E-3</v>
      </c>
      <c r="CG14" s="40"/>
      <c r="CH14" s="26">
        <v>132</v>
      </c>
      <c r="CI14" s="40">
        <f t="shared" si="27"/>
        <v>7.8744854739605085E-3</v>
      </c>
      <c r="CJ14" s="9"/>
      <c r="CK14" s="26">
        <v>96</v>
      </c>
      <c r="CL14" s="40">
        <f t="shared" si="28"/>
        <v>5.6424121311860823E-3</v>
      </c>
      <c r="CM14" s="40"/>
      <c r="CN14" s="26">
        <v>138</v>
      </c>
      <c r="CO14" s="40">
        <f t="shared" si="29"/>
        <v>8.2437275985663087E-3</v>
      </c>
      <c r="CP14" s="40"/>
      <c r="CQ14" s="26">
        <v>104</v>
      </c>
      <c r="CR14" s="40">
        <f t="shared" si="30"/>
        <v>6.314127861089187E-3</v>
      </c>
      <c r="CS14" s="40"/>
      <c r="CT14" s="26">
        <v>88</v>
      </c>
      <c r="CU14" s="40">
        <f t="shared" si="31"/>
        <v>5.4975948022740048E-3</v>
      </c>
      <c r="CV14" s="40"/>
      <c r="CW14" s="26">
        <v>74</v>
      </c>
      <c r="CX14" s="40">
        <f t="shared" si="32"/>
        <v>5.3321804294566939E-3</v>
      </c>
      <c r="CY14" s="40"/>
      <c r="CZ14" s="26">
        <v>86</v>
      </c>
      <c r="DA14" s="40">
        <f t="shared" si="33"/>
        <v>5.6560341992765535E-3</v>
      </c>
      <c r="DB14" s="9"/>
      <c r="DC14" s="26">
        <v>97</v>
      </c>
      <c r="DD14" s="40">
        <f t="shared" si="34"/>
        <v>6.3895659047493577E-3</v>
      </c>
      <c r="DE14" s="26">
        <v>85</v>
      </c>
      <c r="DF14" s="40">
        <f t="shared" si="34"/>
        <v>5.7127495127360711E-3</v>
      </c>
      <c r="DG14" s="56">
        <v>84</v>
      </c>
      <c r="DH14" s="57">
        <f t="shared" si="35"/>
        <v>5.7003257328990227E-3</v>
      </c>
    </row>
    <row r="15" spans="1:113" ht="12.75" customHeight="1" x14ac:dyDescent="0.2">
      <c r="A15" s="23"/>
      <c r="B15" s="1" t="s">
        <v>10</v>
      </c>
      <c r="D15" s="26">
        <v>1093</v>
      </c>
      <c r="E15" s="40">
        <f t="shared" si="0"/>
        <v>8.3042090867649299E-2</v>
      </c>
      <c r="F15" s="9"/>
      <c r="G15" s="26">
        <v>1251</v>
      </c>
      <c r="H15" s="40">
        <f t="shared" si="1"/>
        <v>8.9793281653746768E-2</v>
      </c>
      <c r="I15" s="9"/>
      <c r="J15" s="26">
        <v>1382</v>
      </c>
      <c r="K15" s="40">
        <f t="shared" si="2"/>
        <v>9.4431158182439356E-2</v>
      </c>
      <c r="L15" s="9"/>
      <c r="M15" s="26">
        <v>1542</v>
      </c>
      <c r="N15" s="40">
        <f t="shared" si="3"/>
        <v>0.10021446675765257</v>
      </c>
      <c r="O15" s="9"/>
      <c r="P15" s="26">
        <v>1660</v>
      </c>
      <c r="Q15" s="40">
        <f t="shared" si="4"/>
        <v>0.10627400768245839</v>
      </c>
      <c r="R15" s="40"/>
      <c r="S15" s="26">
        <v>1728</v>
      </c>
      <c r="T15" s="40">
        <f t="shared" si="5"/>
        <v>0.11577113761222028</v>
      </c>
      <c r="U15" s="9"/>
      <c r="V15" s="26">
        <v>1914</v>
      </c>
      <c r="W15" s="40">
        <f t="shared" si="6"/>
        <v>0.12419700214132762</v>
      </c>
      <c r="X15" s="9"/>
      <c r="Y15" s="26">
        <v>1989</v>
      </c>
      <c r="Z15" s="40">
        <f t="shared" si="7"/>
        <v>0.12759815242494227</v>
      </c>
      <c r="AA15" s="9"/>
      <c r="AB15" s="26">
        <v>2037</v>
      </c>
      <c r="AC15" s="40">
        <f t="shared" si="8"/>
        <v>0.12753568745304283</v>
      </c>
      <c r="AD15" s="9"/>
      <c r="AE15" s="26">
        <v>2082</v>
      </c>
      <c r="AF15" s="40">
        <f t="shared" si="9"/>
        <v>0.1293649807381633</v>
      </c>
      <c r="AG15" s="9"/>
      <c r="AH15" s="26">
        <v>1920</v>
      </c>
      <c r="AI15" s="40">
        <f t="shared" si="10"/>
        <v>0.12326656394453005</v>
      </c>
      <c r="AJ15" s="9"/>
      <c r="AK15" s="26">
        <v>2067</v>
      </c>
      <c r="AL15" s="40">
        <f t="shared" si="11"/>
        <v>0.13016372795969774</v>
      </c>
      <c r="AM15" s="9"/>
      <c r="AN15" s="26">
        <v>1995</v>
      </c>
      <c r="AO15" s="40">
        <f t="shared" si="12"/>
        <v>0.12793382070026935</v>
      </c>
      <c r="AP15" s="9"/>
      <c r="AQ15" s="26">
        <v>1979</v>
      </c>
      <c r="AR15" s="40">
        <f t="shared" si="13"/>
        <v>0.12853153211664611</v>
      </c>
      <c r="AS15" s="9"/>
      <c r="AT15" s="26">
        <v>1955</v>
      </c>
      <c r="AU15" s="40">
        <f t="shared" si="14"/>
        <v>0.13039418395251118</v>
      </c>
      <c r="AV15" s="9"/>
      <c r="AW15" s="26">
        <v>2154</v>
      </c>
      <c r="AX15" s="40">
        <f t="shared" si="15"/>
        <v>0.137565461744795</v>
      </c>
      <c r="AY15" s="9"/>
      <c r="AZ15" s="26">
        <v>2177</v>
      </c>
      <c r="BA15" s="40">
        <f t="shared" si="16"/>
        <v>0.13950656840756168</v>
      </c>
      <c r="BB15" s="9"/>
      <c r="BC15" s="26">
        <v>2312</v>
      </c>
      <c r="BD15" s="40">
        <f t="shared" si="17"/>
        <v>0.14904589994842701</v>
      </c>
      <c r="BE15" s="9"/>
      <c r="BF15" s="26">
        <v>2281</v>
      </c>
      <c r="BG15" s="40">
        <f t="shared" si="18"/>
        <v>0.14658440974230447</v>
      </c>
      <c r="BH15" s="9"/>
      <c r="BI15" s="26">
        <v>2404</v>
      </c>
      <c r="BJ15" s="40">
        <f t="shared" si="19"/>
        <v>0.1546975546975547</v>
      </c>
      <c r="BK15" s="40"/>
      <c r="BL15" s="26">
        <v>2272</v>
      </c>
      <c r="BM15" s="40">
        <f t="shared" si="20"/>
        <v>0.14617512706684682</v>
      </c>
      <c r="BN15" s="9"/>
      <c r="BO15" s="26">
        <v>2214</v>
      </c>
      <c r="BP15" s="40">
        <f t="shared" si="21"/>
        <v>0.14057142857142857</v>
      </c>
      <c r="BQ15" s="9"/>
      <c r="BR15" s="26">
        <v>2434</v>
      </c>
      <c r="BS15" s="40">
        <f t="shared" si="22"/>
        <v>0.14708726130045927</v>
      </c>
      <c r="BT15" s="9"/>
      <c r="BU15" s="26">
        <v>2745</v>
      </c>
      <c r="BV15" s="40">
        <f t="shared" si="23"/>
        <v>0.16337340792762767</v>
      </c>
      <c r="BW15" s="40"/>
      <c r="BX15" s="26">
        <v>2767</v>
      </c>
      <c r="BY15" s="40">
        <f t="shared" si="24"/>
        <v>0.16453588630552418</v>
      </c>
      <c r="BZ15" s="40"/>
      <c r="CA15" s="9"/>
      <c r="CB15" s="26">
        <v>2808</v>
      </c>
      <c r="CC15" s="40">
        <f t="shared" si="25"/>
        <v>0.16700368740335433</v>
      </c>
      <c r="CD15" s="9"/>
      <c r="CE15" s="26">
        <v>2817</v>
      </c>
      <c r="CF15" s="40">
        <f t="shared" si="26"/>
        <v>0.16488147497805092</v>
      </c>
      <c r="CG15" s="40"/>
      <c r="CH15" s="26">
        <v>2582</v>
      </c>
      <c r="CI15" s="40">
        <f t="shared" si="27"/>
        <v>0.15402970828610629</v>
      </c>
      <c r="CJ15" s="9"/>
      <c r="CK15" s="26">
        <v>2619</v>
      </c>
      <c r="CL15" s="40">
        <f t="shared" si="28"/>
        <v>0.15393205595392029</v>
      </c>
      <c r="CM15" s="40"/>
      <c r="CN15" s="26">
        <v>2806</v>
      </c>
      <c r="CO15" s="40">
        <f t="shared" si="29"/>
        <v>0.16762246117084828</v>
      </c>
      <c r="CP15" s="40"/>
      <c r="CQ15" s="26">
        <v>2964</v>
      </c>
      <c r="CR15" s="40">
        <f t="shared" si="30"/>
        <v>0.17995264404104183</v>
      </c>
      <c r="CS15" s="40"/>
      <c r="CT15" s="26">
        <v>3018</v>
      </c>
      <c r="CU15" s="40">
        <f t="shared" si="31"/>
        <v>0.18854251265071531</v>
      </c>
      <c r="CV15" s="40"/>
      <c r="CW15" s="26">
        <v>2667</v>
      </c>
      <c r="CX15" s="40">
        <f t="shared" si="32"/>
        <v>0.19217466493731086</v>
      </c>
      <c r="CY15" s="40"/>
      <c r="CZ15" s="26">
        <v>2848</v>
      </c>
      <c r="DA15" s="40">
        <f t="shared" si="33"/>
        <v>0.18730680697139099</v>
      </c>
      <c r="DB15" s="9"/>
      <c r="DC15" s="26">
        <v>2811</v>
      </c>
      <c r="DD15" s="40">
        <f t="shared" si="34"/>
        <v>0.18516566761082934</v>
      </c>
      <c r="DE15" s="26">
        <v>2638</v>
      </c>
      <c r="DF15" s="40">
        <f t="shared" si="34"/>
        <v>0.17729686134820888</v>
      </c>
      <c r="DG15" s="56">
        <v>2607</v>
      </c>
      <c r="DH15" s="57">
        <f t="shared" si="35"/>
        <v>0.17691368078175895</v>
      </c>
    </row>
    <row r="16" spans="1:113" ht="12.75" customHeight="1" x14ac:dyDescent="0.2">
      <c r="A16" s="23"/>
      <c r="B16" s="1" t="s">
        <v>11</v>
      </c>
      <c r="D16" s="26">
        <v>9258</v>
      </c>
      <c r="E16" s="40">
        <f t="shared" si="0"/>
        <v>0.70338854277465435</v>
      </c>
      <c r="F16" s="9"/>
      <c r="G16" s="26">
        <v>9849</v>
      </c>
      <c r="H16" s="40">
        <f t="shared" si="1"/>
        <v>0.70693367786391037</v>
      </c>
      <c r="I16" s="9"/>
      <c r="J16" s="26">
        <v>10191</v>
      </c>
      <c r="K16" s="40">
        <f t="shared" si="2"/>
        <v>0.69634437991117182</v>
      </c>
      <c r="L16" s="9"/>
      <c r="M16" s="26">
        <v>10666</v>
      </c>
      <c r="N16" s="40">
        <f t="shared" si="3"/>
        <v>0.69318255670371087</v>
      </c>
      <c r="O16" s="9"/>
      <c r="P16" s="26">
        <v>10714</v>
      </c>
      <c r="Q16" s="40">
        <f t="shared" si="4"/>
        <v>0.68591549295774645</v>
      </c>
      <c r="R16" s="40"/>
      <c r="S16" s="26">
        <v>10221</v>
      </c>
      <c r="T16" s="40">
        <f t="shared" si="5"/>
        <v>0.68477823931394877</v>
      </c>
      <c r="U16" s="9"/>
      <c r="V16" s="26">
        <v>10391</v>
      </c>
      <c r="W16" s="40">
        <f t="shared" si="6"/>
        <v>0.67425864642138733</v>
      </c>
      <c r="X16" s="9"/>
      <c r="Y16" s="26">
        <v>9938</v>
      </c>
      <c r="Z16" s="40">
        <f t="shared" si="7"/>
        <v>0.63754169874262256</v>
      </c>
      <c r="AA16" s="9"/>
      <c r="AB16" s="26">
        <v>10154</v>
      </c>
      <c r="AC16" s="40">
        <f t="shared" si="8"/>
        <v>0.63573754069621835</v>
      </c>
      <c r="AD16" s="9"/>
      <c r="AE16" s="26">
        <v>10208</v>
      </c>
      <c r="AF16" s="40">
        <f t="shared" si="9"/>
        <v>0.63427364235118677</v>
      </c>
      <c r="AG16" s="9"/>
      <c r="AH16" s="26">
        <v>9955</v>
      </c>
      <c r="AI16" s="40">
        <f t="shared" si="10"/>
        <v>0.63912429378531077</v>
      </c>
      <c r="AJ16" s="9"/>
      <c r="AK16" s="26">
        <v>9864</v>
      </c>
      <c r="AL16" s="40">
        <f t="shared" si="11"/>
        <v>0.62115869017632241</v>
      </c>
      <c r="AM16" s="9"/>
      <c r="AN16" s="26">
        <v>9589</v>
      </c>
      <c r="AO16" s="40">
        <f t="shared" si="12"/>
        <v>0.6149159933307683</v>
      </c>
      <c r="AP16" s="9"/>
      <c r="AQ16" s="26">
        <v>9397</v>
      </c>
      <c r="AR16" s="40">
        <f t="shared" si="13"/>
        <v>0.61031369747353381</v>
      </c>
      <c r="AS16" s="9"/>
      <c r="AT16" s="26">
        <v>8975</v>
      </c>
      <c r="AU16" s="40">
        <f t="shared" si="14"/>
        <v>0.59861268592009609</v>
      </c>
      <c r="AV16" s="9"/>
      <c r="AW16" s="26">
        <v>9135</v>
      </c>
      <c r="AX16" s="40">
        <f t="shared" si="15"/>
        <v>0.58340784263635204</v>
      </c>
      <c r="AY16" s="9"/>
      <c r="AZ16" s="26">
        <v>8990</v>
      </c>
      <c r="BA16" s="40">
        <f t="shared" si="16"/>
        <v>0.57609740467798787</v>
      </c>
      <c r="BB16" s="9"/>
      <c r="BC16" s="26">
        <v>8588</v>
      </c>
      <c r="BD16" s="40">
        <f t="shared" si="17"/>
        <v>0.5536358947911294</v>
      </c>
      <c r="BE16" s="9"/>
      <c r="BF16" s="26">
        <v>8378</v>
      </c>
      <c r="BG16" s="40">
        <f t="shared" si="18"/>
        <v>0.53839727523938052</v>
      </c>
      <c r="BH16" s="9"/>
      <c r="BI16" s="26">
        <v>8064</v>
      </c>
      <c r="BJ16" s="40">
        <f t="shared" si="19"/>
        <v>0.51891891891891895</v>
      </c>
      <c r="BK16" s="40"/>
      <c r="BL16" s="26">
        <v>8255</v>
      </c>
      <c r="BM16" s="40">
        <f t="shared" si="20"/>
        <v>0.53110725085247379</v>
      </c>
      <c r="BN16" s="9"/>
      <c r="BO16" s="26">
        <v>8528</v>
      </c>
      <c r="BP16" s="40">
        <f t="shared" si="21"/>
        <v>0.54146031746031742</v>
      </c>
      <c r="BQ16" s="9"/>
      <c r="BR16" s="26">
        <v>8980</v>
      </c>
      <c r="BS16" s="40">
        <f t="shared" si="22"/>
        <v>0.54266376601401978</v>
      </c>
      <c r="BT16" s="9"/>
      <c r="BU16" s="26">
        <v>8751</v>
      </c>
      <c r="BV16" s="40">
        <f t="shared" si="23"/>
        <v>0.52083085346982505</v>
      </c>
      <c r="BW16" s="40"/>
      <c r="BX16" s="26">
        <v>8561</v>
      </c>
      <c r="BY16" s="40">
        <f t="shared" si="24"/>
        <v>0.50906820479276926</v>
      </c>
      <c r="BZ16" s="40"/>
      <c r="CA16" s="9"/>
      <c r="CB16" s="26">
        <v>8384</v>
      </c>
      <c r="CC16" s="40">
        <f t="shared" si="25"/>
        <v>0.49863209230403238</v>
      </c>
      <c r="CD16" s="9"/>
      <c r="CE16" s="26">
        <v>8673</v>
      </c>
      <c r="CF16" s="40">
        <f t="shared" si="26"/>
        <v>0.50763827919227389</v>
      </c>
      <c r="CG16" s="40"/>
      <c r="CH16" s="26">
        <v>8955</v>
      </c>
      <c r="CI16" s="40">
        <f t="shared" si="27"/>
        <v>0.53421225317663901</v>
      </c>
      <c r="CJ16" s="9"/>
      <c r="CK16" s="26">
        <v>9286</v>
      </c>
      <c r="CL16" s="40">
        <f t="shared" si="28"/>
        <v>0.54578582343952042</v>
      </c>
      <c r="CM16" s="40"/>
      <c r="CN16" s="26">
        <v>8558</v>
      </c>
      <c r="CO16" s="40">
        <f t="shared" si="29"/>
        <v>0.5112305854241338</v>
      </c>
      <c r="CP16" s="40"/>
      <c r="CQ16" s="26">
        <v>8055</v>
      </c>
      <c r="CR16" s="40">
        <f t="shared" si="30"/>
        <v>0.48904134539493654</v>
      </c>
      <c r="CS16" s="40"/>
      <c r="CT16" s="26">
        <v>7525</v>
      </c>
      <c r="CU16" s="40">
        <f t="shared" si="31"/>
        <v>0.47010682826263511</v>
      </c>
      <c r="CV16" s="40"/>
      <c r="CW16" s="26">
        <v>6307</v>
      </c>
      <c r="CX16" s="40">
        <f t="shared" si="32"/>
        <v>0.45446029687274825</v>
      </c>
      <c r="CY16" s="40"/>
      <c r="CZ16" s="26">
        <v>7576</v>
      </c>
      <c r="DA16" s="40">
        <f t="shared" si="33"/>
        <v>0.49825715225254852</v>
      </c>
      <c r="DB16" s="9"/>
      <c r="DC16" s="26">
        <v>7359</v>
      </c>
      <c r="DD16" s="40">
        <f t="shared" si="34"/>
        <v>0.48475067518608789</v>
      </c>
      <c r="DE16" s="26">
        <v>7446</v>
      </c>
      <c r="DF16" s="40">
        <f t="shared" si="34"/>
        <v>0.50043685731567977</v>
      </c>
      <c r="DG16" s="56">
        <v>7247</v>
      </c>
      <c r="DH16" s="57">
        <f t="shared" si="35"/>
        <v>0.49178881650380024</v>
      </c>
    </row>
    <row r="17" spans="1:112" ht="12.75" customHeight="1" x14ac:dyDescent="0.2">
      <c r="A17" s="23"/>
      <c r="B17" s="1" t="s">
        <v>12</v>
      </c>
      <c r="D17" s="26">
        <v>1474</v>
      </c>
      <c r="E17" s="40">
        <f t="shared" si="0"/>
        <v>0.111989059413463</v>
      </c>
      <c r="F17" s="9"/>
      <c r="G17" s="26">
        <v>1377</v>
      </c>
      <c r="H17" s="40">
        <f t="shared" si="1"/>
        <v>9.8837209302325577E-2</v>
      </c>
      <c r="I17" s="9"/>
      <c r="J17" s="26">
        <v>1375</v>
      </c>
      <c r="K17" s="40">
        <f t="shared" si="2"/>
        <v>9.3952852750256236E-2</v>
      </c>
      <c r="L17" s="9"/>
      <c r="M17" s="26">
        <v>1402</v>
      </c>
      <c r="N17" s="40">
        <f t="shared" si="3"/>
        <v>9.1115877039058948E-2</v>
      </c>
      <c r="O17" s="9"/>
      <c r="P17" s="26">
        <v>1369</v>
      </c>
      <c r="Q17" s="40">
        <f t="shared" si="4"/>
        <v>8.7644046094750322E-2</v>
      </c>
      <c r="R17" s="40"/>
      <c r="S17" s="26">
        <v>1253</v>
      </c>
      <c r="T17" s="40">
        <f t="shared" si="5"/>
        <v>8.3947474206083339E-2</v>
      </c>
      <c r="U17" s="9"/>
      <c r="V17" s="26">
        <v>1360</v>
      </c>
      <c r="W17" s="40">
        <f t="shared" si="6"/>
        <v>8.8248653559146059E-2</v>
      </c>
      <c r="X17" s="9"/>
      <c r="Y17" s="26">
        <v>1491</v>
      </c>
      <c r="Z17" s="40">
        <f t="shared" si="7"/>
        <v>9.5650500384911477E-2</v>
      </c>
      <c r="AA17" s="9"/>
      <c r="AB17" s="26">
        <v>1496</v>
      </c>
      <c r="AC17" s="40">
        <f t="shared" si="8"/>
        <v>9.366391184573003E-2</v>
      </c>
      <c r="AD17" s="9"/>
      <c r="AE17" s="26">
        <v>1530</v>
      </c>
      <c r="AF17" s="40">
        <f t="shared" si="9"/>
        <v>9.5066484404125767E-2</v>
      </c>
      <c r="AG17" s="9"/>
      <c r="AH17" s="26">
        <v>1382</v>
      </c>
      <c r="AI17" s="40">
        <f t="shared" si="10"/>
        <v>8.872624550590652E-2</v>
      </c>
      <c r="AJ17" s="9"/>
      <c r="AK17" s="26">
        <v>1367</v>
      </c>
      <c r="AL17" s="40">
        <f t="shared" si="11"/>
        <v>8.6083123425692701E-2</v>
      </c>
      <c r="AM17" s="9"/>
      <c r="AN17" s="26">
        <v>1294</v>
      </c>
      <c r="AO17" s="40">
        <f t="shared" si="12"/>
        <v>8.2980633577016807E-2</v>
      </c>
      <c r="AP17" s="9"/>
      <c r="AQ17" s="26">
        <v>1259</v>
      </c>
      <c r="AR17" s="40">
        <f t="shared" si="13"/>
        <v>8.1769175813470152E-2</v>
      </c>
      <c r="AS17" s="9"/>
      <c r="AT17" s="26">
        <v>1203</v>
      </c>
      <c r="AU17" s="40">
        <f t="shared" si="14"/>
        <v>8.023744414059894E-2</v>
      </c>
      <c r="AV17" s="9"/>
      <c r="AW17" s="26">
        <v>1252</v>
      </c>
      <c r="AX17" s="40">
        <f t="shared" si="15"/>
        <v>7.9959126325201177E-2</v>
      </c>
      <c r="AY17" s="9"/>
      <c r="AZ17" s="26">
        <v>1175</v>
      </c>
      <c r="BA17" s="40">
        <f t="shared" si="16"/>
        <v>7.5296379365587959E-2</v>
      </c>
      <c r="BB17" s="9"/>
      <c r="BC17" s="26">
        <v>1235</v>
      </c>
      <c r="BD17" s="40">
        <f t="shared" si="17"/>
        <v>7.961578133058278E-2</v>
      </c>
      <c r="BE17" s="9"/>
      <c r="BF17" s="26">
        <v>1350</v>
      </c>
      <c r="BG17" s="40">
        <f t="shared" si="18"/>
        <v>8.6755349913244656E-2</v>
      </c>
      <c r="BH17" s="9"/>
      <c r="BI17" s="26">
        <v>1358</v>
      </c>
      <c r="BJ17" s="40">
        <f t="shared" si="19"/>
        <v>8.7387387387387383E-2</v>
      </c>
      <c r="BK17" s="40"/>
      <c r="BL17" s="26">
        <v>1352</v>
      </c>
      <c r="BM17" s="40">
        <f t="shared" si="20"/>
        <v>8.6984494627806733E-2</v>
      </c>
      <c r="BN17" s="9"/>
      <c r="BO17" s="26">
        <v>1378</v>
      </c>
      <c r="BP17" s="40">
        <f t="shared" si="21"/>
        <v>8.7492063492063496E-2</v>
      </c>
      <c r="BQ17" s="9"/>
      <c r="BR17" s="26">
        <v>1604</v>
      </c>
      <c r="BS17" s="40">
        <f t="shared" si="22"/>
        <v>9.6930142615421808E-2</v>
      </c>
      <c r="BT17" s="9"/>
      <c r="BU17" s="26">
        <v>1686</v>
      </c>
      <c r="BV17" s="40">
        <f t="shared" si="23"/>
        <v>0.1003451970003571</v>
      </c>
      <c r="BW17" s="40"/>
      <c r="BX17" s="26">
        <v>1659</v>
      </c>
      <c r="BY17" s="40">
        <f t="shared" si="24"/>
        <v>9.865017541773205E-2</v>
      </c>
      <c r="BZ17" s="40"/>
      <c r="CA17" s="9"/>
      <c r="CB17" s="26">
        <v>1588</v>
      </c>
      <c r="CC17" s="40">
        <f t="shared" si="25"/>
        <v>9.4445105269418336E-2</v>
      </c>
      <c r="CD17" s="9"/>
      <c r="CE17" s="26">
        <v>1592</v>
      </c>
      <c r="CF17" s="40">
        <f t="shared" si="26"/>
        <v>9.3181153058238222E-2</v>
      </c>
      <c r="CG17" s="40"/>
      <c r="CH17" s="26">
        <v>1456</v>
      </c>
      <c r="CI17" s="40">
        <f t="shared" si="27"/>
        <v>8.6857960985503788E-2</v>
      </c>
      <c r="CJ17" s="9"/>
      <c r="CK17" s="26">
        <v>1557</v>
      </c>
      <c r="CL17" s="40">
        <f t="shared" si="28"/>
        <v>9.1512871752674266E-2</v>
      </c>
      <c r="CM17" s="40"/>
      <c r="CN17" s="26">
        <v>1576</v>
      </c>
      <c r="CO17" s="40">
        <f t="shared" si="29"/>
        <v>9.4145758661887693E-2</v>
      </c>
      <c r="CP17" s="40"/>
      <c r="CQ17" s="26">
        <v>1566</v>
      </c>
      <c r="CR17" s="40">
        <f t="shared" si="30"/>
        <v>9.5076194523708329E-2</v>
      </c>
      <c r="CS17" s="40"/>
      <c r="CT17" s="26">
        <v>1576</v>
      </c>
      <c r="CU17" s="40">
        <f t="shared" si="31"/>
        <v>9.845692509527082E-2</v>
      </c>
      <c r="CV17" s="40"/>
      <c r="CW17" s="26">
        <v>1386</v>
      </c>
      <c r="CX17" s="40">
        <f t="shared" si="32"/>
        <v>9.9870298313878086E-2</v>
      </c>
      <c r="CY17" s="40"/>
      <c r="CZ17" s="26">
        <v>1342</v>
      </c>
      <c r="DA17" s="40">
        <f t="shared" si="33"/>
        <v>8.8260440644524832E-2</v>
      </c>
      <c r="DB17" s="9"/>
      <c r="DC17" s="26">
        <v>1358</v>
      </c>
      <c r="DD17" s="40">
        <f t="shared" si="34"/>
        <v>8.9453922666491006E-2</v>
      </c>
      <c r="DE17" s="26">
        <v>1257</v>
      </c>
      <c r="DF17" s="40">
        <f t="shared" si="34"/>
        <v>8.4481483970696949E-2</v>
      </c>
      <c r="DG17" s="56">
        <v>1297</v>
      </c>
      <c r="DH17" s="57">
        <f t="shared" si="35"/>
        <v>8.80157437567861E-2</v>
      </c>
    </row>
    <row r="18" spans="1:112" ht="12.75" customHeight="1" x14ac:dyDescent="0.2">
      <c r="A18" s="23"/>
      <c r="B18" s="28" t="s">
        <v>13</v>
      </c>
      <c r="D18" s="26"/>
      <c r="E18" s="40"/>
      <c r="F18" s="9"/>
      <c r="G18" s="26"/>
      <c r="H18" s="40"/>
      <c r="I18" s="9"/>
      <c r="J18" s="26"/>
      <c r="K18" s="40"/>
      <c r="L18" s="9"/>
      <c r="M18" s="26"/>
      <c r="N18" s="40"/>
      <c r="O18" s="9"/>
      <c r="P18" s="26"/>
      <c r="Q18" s="40"/>
      <c r="R18" s="40"/>
      <c r="S18" s="26"/>
      <c r="T18" s="40"/>
      <c r="U18" s="9"/>
      <c r="V18" s="26"/>
      <c r="W18" s="40"/>
      <c r="X18" s="9"/>
      <c r="Y18" s="26"/>
      <c r="Z18" s="40"/>
      <c r="AA18" s="9"/>
      <c r="AB18" s="26"/>
      <c r="AC18" s="40"/>
      <c r="AD18" s="9"/>
      <c r="AE18" s="26"/>
      <c r="AF18" s="40"/>
      <c r="AG18" s="9"/>
      <c r="AH18" s="26"/>
      <c r="AI18" s="40"/>
      <c r="AJ18" s="9"/>
      <c r="AK18" s="26"/>
      <c r="AL18" s="40"/>
      <c r="AM18" s="9"/>
      <c r="AN18" s="26"/>
      <c r="AO18" s="40"/>
      <c r="AP18" s="9"/>
      <c r="AQ18" s="26"/>
      <c r="AR18" s="40"/>
      <c r="AS18" s="9"/>
      <c r="AT18" s="26"/>
      <c r="AU18" s="40"/>
      <c r="AV18" s="9"/>
      <c r="AW18" s="26"/>
      <c r="AX18" s="40"/>
      <c r="AY18" s="9"/>
      <c r="AZ18" s="26">
        <v>118</v>
      </c>
      <c r="BA18" s="40">
        <f t="shared" si="16"/>
        <v>7.5616789490547901E-3</v>
      </c>
      <c r="BB18" s="9"/>
      <c r="BC18" s="26">
        <v>116</v>
      </c>
      <c r="BD18" s="40">
        <f t="shared" si="17"/>
        <v>7.4780814853017017E-3</v>
      </c>
      <c r="BE18" s="9"/>
      <c r="BF18" s="26">
        <v>124</v>
      </c>
      <c r="BG18" s="40">
        <f t="shared" si="18"/>
        <v>7.9686395475869164E-3</v>
      </c>
      <c r="BH18" s="9"/>
      <c r="BI18" s="26">
        <v>129</v>
      </c>
      <c r="BJ18" s="40">
        <f t="shared" si="19"/>
        <v>8.3011583011583009E-3</v>
      </c>
      <c r="BK18" s="40"/>
      <c r="BL18" s="26">
        <v>107</v>
      </c>
      <c r="BM18" s="40">
        <f t="shared" si="20"/>
        <v>6.8841279032361832E-3</v>
      </c>
      <c r="BN18" s="9"/>
      <c r="BO18" s="26">
        <v>69</v>
      </c>
      <c r="BP18" s="40">
        <f t="shared" si="21"/>
        <v>4.3809523809523812E-3</v>
      </c>
      <c r="BQ18" s="9"/>
      <c r="BR18" s="26">
        <v>102</v>
      </c>
      <c r="BS18" s="40">
        <f t="shared" si="22"/>
        <v>6.163886874546773E-3</v>
      </c>
      <c r="BT18" s="9"/>
      <c r="BU18" s="26">
        <v>132</v>
      </c>
      <c r="BV18" s="40">
        <f t="shared" si="23"/>
        <v>7.8562075943340078E-3</v>
      </c>
      <c r="BW18" s="40"/>
      <c r="BX18" s="26">
        <v>119</v>
      </c>
      <c r="BY18" s="40">
        <f t="shared" si="24"/>
        <v>7.0761729202592615E-3</v>
      </c>
      <c r="BZ18" s="40"/>
      <c r="CA18" s="9"/>
      <c r="CB18" s="26">
        <v>116</v>
      </c>
      <c r="CC18" s="40">
        <f t="shared" si="25"/>
        <v>6.8990127274889974E-3</v>
      </c>
      <c r="CD18" s="9"/>
      <c r="CE18" s="26">
        <v>138</v>
      </c>
      <c r="CF18" s="40">
        <f t="shared" si="26"/>
        <v>8.0772607550482888E-3</v>
      </c>
      <c r="CG18" s="40"/>
      <c r="CH18" s="26">
        <v>108</v>
      </c>
      <c r="CI18" s="40">
        <f t="shared" si="27"/>
        <v>6.442760842331325E-3</v>
      </c>
      <c r="CJ18" s="9"/>
      <c r="CK18" s="26">
        <v>100</v>
      </c>
      <c r="CL18" s="40">
        <f t="shared" si="28"/>
        <v>5.877512636652169E-3</v>
      </c>
      <c r="CM18" s="40"/>
      <c r="CN18" s="26">
        <v>93</v>
      </c>
      <c r="CO18" s="40">
        <f t="shared" si="29"/>
        <v>5.5555555555555558E-3</v>
      </c>
      <c r="CP18" s="40"/>
      <c r="CQ18" s="26">
        <v>76</v>
      </c>
      <c r="CR18" s="40">
        <f t="shared" si="30"/>
        <v>4.6141703600267132E-3</v>
      </c>
      <c r="CS18" s="40"/>
      <c r="CT18" s="26">
        <v>97</v>
      </c>
      <c r="CU18" s="40">
        <f t="shared" si="31"/>
        <v>6.0598488161429376E-3</v>
      </c>
      <c r="CV18" s="40"/>
      <c r="CW18" s="26">
        <v>77</v>
      </c>
      <c r="CX18" s="40">
        <f t="shared" si="32"/>
        <v>5.54834990632656E-3</v>
      </c>
      <c r="CY18" s="40"/>
      <c r="CZ18" s="26">
        <v>90</v>
      </c>
      <c r="DA18" s="40">
        <f t="shared" si="33"/>
        <v>5.9191055573824397E-3</v>
      </c>
      <c r="DB18" s="9"/>
      <c r="DC18" s="26">
        <v>87</v>
      </c>
      <c r="DD18" s="40">
        <f t="shared" si="34"/>
        <v>5.7308477702391145E-3</v>
      </c>
      <c r="DE18" s="26">
        <v>93</v>
      </c>
      <c r="DF18" s="40">
        <f t="shared" si="34"/>
        <v>6.2504200551112303E-3</v>
      </c>
      <c r="DG18" s="56">
        <v>70</v>
      </c>
      <c r="DH18" s="57">
        <f t="shared" si="35"/>
        <v>4.7502714440825194E-3</v>
      </c>
    </row>
    <row r="19" spans="1:112" ht="12.75" customHeight="1" x14ac:dyDescent="0.2">
      <c r="A19" s="23"/>
      <c r="B19" s="1" t="s">
        <v>14</v>
      </c>
      <c r="D19" s="26">
        <v>263</v>
      </c>
      <c r="E19" s="40">
        <f t="shared" si="0"/>
        <v>1.9981765689105001E-2</v>
      </c>
      <c r="F19" s="9"/>
      <c r="G19" s="26">
        <v>284</v>
      </c>
      <c r="H19" s="40">
        <f t="shared" si="1"/>
        <v>2.0384725811082399E-2</v>
      </c>
      <c r="I19" s="9"/>
      <c r="J19" s="26">
        <v>303</v>
      </c>
      <c r="K19" s="40">
        <f t="shared" si="2"/>
        <v>2.0703792278783738E-2</v>
      </c>
      <c r="L19" s="9"/>
      <c r="M19" s="26">
        <v>306</v>
      </c>
      <c r="N19" s="40">
        <f t="shared" si="3"/>
        <v>1.9886917527783193E-2</v>
      </c>
      <c r="O19" s="9"/>
      <c r="P19" s="26">
        <v>322</v>
      </c>
      <c r="Q19" s="40">
        <f t="shared" si="4"/>
        <v>2.0614596670934699E-2</v>
      </c>
      <c r="R19" s="40"/>
      <c r="S19" s="26">
        <v>347</v>
      </c>
      <c r="T19" s="40">
        <f t="shared" si="5"/>
        <v>2.3248023583009515E-2</v>
      </c>
      <c r="U19" s="9"/>
      <c r="V19" s="26">
        <v>308</v>
      </c>
      <c r="W19" s="40">
        <f t="shared" si="6"/>
        <v>1.9985724482512492E-2</v>
      </c>
      <c r="X19" s="9"/>
      <c r="Y19" s="26">
        <v>440</v>
      </c>
      <c r="Z19" s="40">
        <f t="shared" si="7"/>
        <v>2.8226841159866563E-2</v>
      </c>
      <c r="AA19" s="9"/>
      <c r="AB19" s="26">
        <f>14720-SUM(AB12:AB17)</f>
        <v>427</v>
      </c>
      <c r="AC19" s="40">
        <f t="shared" si="8"/>
        <v>2.6734284998747807E-2</v>
      </c>
      <c r="AD19" s="9"/>
      <c r="AE19" s="26">
        <v>428</v>
      </c>
      <c r="AF19" s="40">
        <f t="shared" si="9"/>
        <v>2.659376165030446E-2</v>
      </c>
      <c r="AG19" s="9"/>
      <c r="AH19" s="26">
        <f>14294-SUM(AH12:AH17)</f>
        <v>423</v>
      </c>
      <c r="AI19" s="40">
        <f t="shared" si="10"/>
        <v>2.7157164869029277E-2</v>
      </c>
      <c r="AJ19" s="9"/>
      <c r="AK19" s="26">
        <f>14441-SUM(AK12:AK17)</f>
        <v>421</v>
      </c>
      <c r="AL19" s="40">
        <f t="shared" si="11"/>
        <v>2.6511335012594457E-2</v>
      </c>
      <c r="AM19" s="9"/>
      <c r="AN19" s="26">
        <f>14094-SUM(AN12:AN17)</f>
        <v>467</v>
      </c>
      <c r="AO19" s="40">
        <f t="shared" si="12"/>
        <v>2.9947415672694627E-2</v>
      </c>
      <c r="AP19" s="9"/>
      <c r="AQ19" s="26">
        <f>13895-SUM(AQ12:AQ17)</f>
        <v>511</v>
      </c>
      <c r="AR19" s="40">
        <f t="shared" si="13"/>
        <v>3.318828343183737E-2</v>
      </c>
      <c r="AS19" s="9"/>
      <c r="AT19" s="26">
        <f>13432-SUM(AT12:AT17)</f>
        <v>438</v>
      </c>
      <c r="AU19" s="40">
        <f t="shared" si="14"/>
        <v>2.9213633028746747E-2</v>
      </c>
      <c r="AV19" s="9"/>
      <c r="AW19" s="26">
        <f>13991-SUM(AW12:AW17)</f>
        <v>582</v>
      </c>
      <c r="AX19" s="40">
        <f t="shared" si="15"/>
        <v>3.716949802018138E-2</v>
      </c>
      <c r="AY19" s="9"/>
      <c r="AZ19" s="26">
        <f>13845-SUM(AZ12:AZ18)</f>
        <v>455</v>
      </c>
      <c r="BA19" s="40">
        <f t="shared" si="16"/>
        <v>2.9157321371355335E-2</v>
      </c>
      <c r="BB19" s="9"/>
      <c r="BC19" s="26">
        <f>13774-SUM(BC12:BC18)</f>
        <v>541</v>
      </c>
      <c r="BD19" s="40">
        <f t="shared" si="17"/>
        <v>3.4876224858174314E-2</v>
      </c>
      <c r="BE19" s="9"/>
      <c r="BF19" s="26">
        <f>13756-SUM(BF12:BF18)</f>
        <v>582</v>
      </c>
      <c r="BG19" s="40">
        <f t="shared" si="18"/>
        <v>3.7401195295932138E-2</v>
      </c>
      <c r="BH19" s="9"/>
      <c r="BI19" s="26">
        <f>13667-SUM(BI12:BI18)</f>
        <v>596</v>
      </c>
      <c r="BJ19" s="40">
        <f t="shared" si="19"/>
        <v>3.835263835263835E-2</v>
      </c>
      <c r="BK19" s="40"/>
      <c r="BL19" s="26">
        <f>13640-SUM(BL12:BL18)</f>
        <v>617</v>
      </c>
      <c r="BM19" s="40">
        <f t="shared" si="20"/>
        <v>3.9696326320530141E-2</v>
      </c>
      <c r="BN19" s="9"/>
      <c r="BO19" s="26">
        <f>13797-SUM(BO12:BO18)</f>
        <v>605</v>
      </c>
      <c r="BP19" s="40">
        <f t="shared" si="21"/>
        <v>3.8412698412698412E-2</v>
      </c>
      <c r="BQ19" s="9"/>
      <c r="BR19" s="26">
        <f>14756-SUM(BR12:BR18)</f>
        <v>587</v>
      </c>
      <c r="BS19" s="40">
        <f t="shared" si="22"/>
        <v>3.5472564660381921E-2</v>
      </c>
      <c r="BT19" s="9"/>
      <c r="BU19" s="26">
        <f>15035-SUM(BU12:BU18)</f>
        <v>556</v>
      </c>
      <c r="BV19" s="40">
        <f t="shared" si="23"/>
        <v>3.3091298654922031E-2</v>
      </c>
      <c r="BW19" s="40"/>
      <c r="BX19" s="26">
        <f>14881-SUM(BX12:BX18)</f>
        <v>552</v>
      </c>
      <c r="BY19" s="40">
        <f t="shared" si="24"/>
        <v>3.2823928167925315E-2</v>
      </c>
      <c r="BZ19" s="40"/>
      <c r="CA19" s="9"/>
      <c r="CB19" s="26">
        <f>14920-SUM(CB12:CB18)</f>
        <v>618</v>
      </c>
      <c r="CC19" s="40">
        <f t="shared" si="25"/>
        <v>3.6755085048174138E-2</v>
      </c>
      <c r="CD19" s="9"/>
      <c r="CE19" s="26">
        <f>15261-SUM(CE12:CE18)</f>
        <v>588</v>
      </c>
      <c r="CF19" s="40">
        <f t="shared" si="26"/>
        <v>3.4416154521510096E-2</v>
      </c>
      <c r="CG19" s="40"/>
      <c r="CH19" s="26">
        <f>15002-SUM(CH12:CH18)</f>
        <v>561</v>
      </c>
      <c r="CI19" s="40">
        <f t="shared" si="27"/>
        <v>3.3466563264332158E-2</v>
      </c>
      <c r="CJ19" s="9"/>
      <c r="CK19" s="26">
        <f>15356-SUM(CK12:CK18)</f>
        <v>546</v>
      </c>
      <c r="CL19" s="40">
        <f t="shared" si="28"/>
        <v>3.2091218996120843E-2</v>
      </c>
      <c r="CM19" s="40"/>
      <c r="CN19" s="26">
        <f>15158-SUM(CN12:CN18)</f>
        <v>563</v>
      </c>
      <c r="CO19" s="40">
        <f t="shared" si="29"/>
        <v>3.3632019115890081E-2</v>
      </c>
      <c r="CP19" s="40"/>
      <c r="CQ19" s="26">
        <f>14879-SUM(CQ12:CQ18)</f>
        <v>542</v>
      </c>
      <c r="CR19" s="40">
        <f t="shared" si="30"/>
        <v>3.2906320199137876E-2</v>
      </c>
      <c r="CS19" s="40"/>
      <c r="CT19" s="26">
        <f>14427-SUM(CT12:CT18)</f>
        <v>540</v>
      </c>
      <c r="CU19" s="40">
        <f t="shared" si="31"/>
        <v>3.3735240832135943E-2</v>
      </c>
      <c r="CV19" s="40"/>
      <c r="CW19" s="26">
        <f>12431-SUM(CW12:CW18)</f>
        <v>506</v>
      </c>
      <c r="CX19" s="40">
        <f t="shared" si="32"/>
        <v>3.6460585098717392E-2</v>
      </c>
      <c r="CY19" s="40"/>
      <c r="CZ19" s="26">
        <f>13816-SUM(CZ12:CZ18)</f>
        <v>529</v>
      </c>
      <c r="DA19" s="40">
        <f t="shared" si="33"/>
        <v>3.4791187109503456E-2</v>
      </c>
      <c r="DB19" s="9"/>
      <c r="DC19" s="26">
        <v>805</v>
      </c>
      <c r="DD19" s="40">
        <f t="shared" si="34"/>
        <v>5.3026809828074568E-2</v>
      </c>
      <c r="DE19" s="26">
        <v>864</v>
      </c>
      <c r="DF19" s="40">
        <f t="shared" si="34"/>
        <v>5.806841857651724E-2</v>
      </c>
      <c r="DG19" s="56">
        <v>936</v>
      </c>
      <c r="DH19" s="57">
        <f t="shared" si="35"/>
        <v>6.3517915309446255E-2</v>
      </c>
    </row>
    <row r="20" spans="1:112" ht="12.75" customHeight="1" x14ac:dyDescent="0.2">
      <c r="A20" s="23"/>
      <c r="B20" s="1" t="s">
        <v>15</v>
      </c>
      <c r="D20" s="26">
        <v>174</v>
      </c>
      <c r="E20" s="40">
        <f t="shared" si="0"/>
        <v>1.3219875398875551E-2</v>
      </c>
      <c r="F20" s="9"/>
      <c r="G20" s="26">
        <v>148</v>
      </c>
      <c r="H20" s="40">
        <f t="shared" si="1"/>
        <v>1.0623026126902095E-2</v>
      </c>
      <c r="I20" s="9"/>
      <c r="J20" s="26">
        <v>205</v>
      </c>
      <c r="K20" s="40">
        <f t="shared" si="2"/>
        <v>1.400751622822002E-2</v>
      </c>
      <c r="L20" s="9"/>
      <c r="M20" s="26">
        <v>226</v>
      </c>
      <c r="N20" s="40">
        <f t="shared" si="3"/>
        <v>1.4687723402872555E-2</v>
      </c>
      <c r="O20" s="9"/>
      <c r="P20" s="26">
        <v>223</v>
      </c>
      <c r="Q20" s="40">
        <f t="shared" si="4"/>
        <v>1.4276568501920614E-2</v>
      </c>
      <c r="R20" s="40"/>
      <c r="S20" s="26">
        <v>169</v>
      </c>
      <c r="T20" s="40">
        <f t="shared" si="5"/>
        <v>1.1322524453972933E-2</v>
      </c>
      <c r="U20" s="9"/>
      <c r="V20" s="26">
        <v>204</v>
      </c>
      <c r="W20" s="40">
        <f t="shared" si="6"/>
        <v>1.323729803387191E-2</v>
      </c>
      <c r="X20" s="9"/>
      <c r="Y20" s="26">
        <v>368</v>
      </c>
      <c r="Z20" s="40">
        <f t="shared" si="7"/>
        <v>2.3607903515524761E-2</v>
      </c>
      <c r="AA20" s="9"/>
      <c r="AB20" s="26">
        <v>378</v>
      </c>
      <c r="AC20" s="40">
        <f t="shared" si="8"/>
        <v>2.3666416228399701E-2</v>
      </c>
      <c r="AD20" s="9"/>
      <c r="AE20" s="26">
        <v>369</v>
      </c>
      <c r="AF20" s="40">
        <f t="shared" si="9"/>
        <v>2.2927799179818565E-2</v>
      </c>
      <c r="AG20" s="9"/>
      <c r="AH20" s="26">
        <v>351</v>
      </c>
      <c r="AI20" s="40">
        <f t="shared" si="10"/>
        <v>2.2534668721109399E-2</v>
      </c>
      <c r="AJ20" s="9"/>
      <c r="AK20" s="26">
        <v>353</v>
      </c>
      <c r="AL20" s="40">
        <f t="shared" si="11"/>
        <v>2.2229219143576825E-2</v>
      </c>
      <c r="AM20" s="9"/>
      <c r="AN20" s="26">
        <v>309</v>
      </c>
      <c r="AO20" s="40">
        <f t="shared" si="12"/>
        <v>1.9815313582146981E-2</v>
      </c>
      <c r="AP20" s="9"/>
      <c r="AQ20" s="26">
        <v>328</v>
      </c>
      <c r="AR20" s="40">
        <f t="shared" si="13"/>
        <v>2.1302851204780152E-2</v>
      </c>
      <c r="AS20" s="9"/>
      <c r="AT20" s="26">
        <v>308</v>
      </c>
      <c r="AU20" s="40">
        <f t="shared" si="14"/>
        <v>2.0542920029347028E-2</v>
      </c>
      <c r="AV20" s="9"/>
      <c r="AW20" s="26">
        <v>361</v>
      </c>
      <c r="AX20" s="40">
        <f t="shared" si="15"/>
        <v>2.3055307191212161E-2</v>
      </c>
      <c r="AY20" s="9"/>
      <c r="AZ20" s="26">
        <v>492</v>
      </c>
      <c r="BA20" s="40">
        <f t="shared" si="16"/>
        <v>3.1528356296058956E-2</v>
      </c>
      <c r="BB20" s="9"/>
      <c r="BC20" s="26">
        <v>554</v>
      </c>
      <c r="BD20" s="40">
        <f t="shared" si="17"/>
        <v>3.5714285714285712E-2</v>
      </c>
      <c r="BE20" s="9"/>
      <c r="BF20" s="26">
        <v>606</v>
      </c>
      <c r="BG20" s="40">
        <f t="shared" si="18"/>
        <v>3.8943512627723151E-2</v>
      </c>
      <c r="BH20" s="9"/>
      <c r="BI20" s="26">
        <v>669</v>
      </c>
      <c r="BJ20" s="40">
        <f t="shared" si="19"/>
        <v>4.3050193050193052E-2</v>
      </c>
      <c r="BK20" s="40"/>
      <c r="BL20" s="26">
        <v>710</v>
      </c>
      <c r="BM20" s="40">
        <f t="shared" si="20"/>
        <v>4.5679727208389628E-2</v>
      </c>
      <c r="BN20" s="9"/>
      <c r="BO20" s="26">
        <v>663</v>
      </c>
      <c r="BP20" s="40">
        <f t="shared" si="21"/>
        <v>4.2095238095238095E-2</v>
      </c>
      <c r="BQ20" s="9"/>
      <c r="BR20" s="26">
        <v>699</v>
      </c>
      <c r="BS20" s="40">
        <f t="shared" si="22"/>
        <v>4.2240754169688179E-2</v>
      </c>
      <c r="BT20" s="9"/>
      <c r="BU20" s="26">
        <v>636</v>
      </c>
      <c r="BV20" s="40">
        <f t="shared" si="23"/>
        <v>3.785263659088204E-2</v>
      </c>
      <c r="BW20" s="40"/>
      <c r="BX20" s="26">
        <v>678</v>
      </c>
      <c r="BY20" s="40">
        <f t="shared" si="24"/>
        <v>4.0316346554082179E-2</v>
      </c>
      <c r="BZ20" s="40"/>
      <c r="CA20" s="9"/>
      <c r="CB20" s="26">
        <v>743</v>
      </c>
      <c r="CC20" s="40">
        <f t="shared" si="25"/>
        <v>4.4189366004520045E-2</v>
      </c>
      <c r="CD20" s="9"/>
      <c r="CE20" s="26">
        <v>765</v>
      </c>
      <c r="CF20" s="40">
        <f t="shared" si="26"/>
        <v>4.4776119402985072E-2</v>
      </c>
      <c r="CG20" s="40"/>
      <c r="CH20" s="26">
        <v>731</v>
      </c>
      <c r="CI20" s="40">
        <f t="shared" si="27"/>
        <v>4.3607946071705539E-2</v>
      </c>
      <c r="CJ20" s="9"/>
      <c r="CK20" s="26">
        <v>689</v>
      </c>
      <c r="CL20" s="40">
        <f t="shared" si="28"/>
        <v>4.0496062066533445E-2</v>
      </c>
      <c r="CM20" s="40"/>
      <c r="CN20" s="26">
        <v>685</v>
      </c>
      <c r="CO20" s="40">
        <f t="shared" si="29"/>
        <v>4.0919952210274793E-2</v>
      </c>
      <c r="CP20" s="40"/>
      <c r="CQ20" s="26">
        <v>723</v>
      </c>
      <c r="CR20" s="40">
        <f t="shared" si="30"/>
        <v>4.3895331188148867E-2</v>
      </c>
      <c r="CS20" s="40"/>
      <c r="CT20" s="26">
        <v>734</v>
      </c>
      <c r="CU20" s="40">
        <f t="shared" si="31"/>
        <v>4.5854938464421818E-2</v>
      </c>
      <c r="CV20" s="40"/>
      <c r="CW20" s="26">
        <v>720</v>
      </c>
      <c r="CX20" s="40">
        <f t="shared" si="32"/>
        <v>5.1880674448767837E-2</v>
      </c>
      <c r="CY20" s="40"/>
      <c r="CZ20" s="26">
        <v>658</v>
      </c>
      <c r="DA20" s="40">
        <f t="shared" si="33"/>
        <v>4.3275238408418286E-2</v>
      </c>
      <c r="DB20" s="9"/>
      <c r="DC20" s="26">
        <v>585</v>
      </c>
      <c r="DD20" s="40">
        <f t="shared" si="34"/>
        <v>3.8535010868849216E-2</v>
      </c>
      <c r="DE20" s="26">
        <v>558</v>
      </c>
      <c r="DF20" s="40">
        <f t="shared" si="34"/>
        <v>3.7502520330667387E-2</v>
      </c>
      <c r="DG20" s="56">
        <v>480</v>
      </c>
      <c r="DH20" s="57">
        <f t="shared" si="35"/>
        <v>3.2573289902280131E-2</v>
      </c>
    </row>
    <row r="21" spans="1:112" ht="12.75" customHeight="1" x14ac:dyDescent="0.2">
      <c r="A21" s="23"/>
      <c r="B21" s="1" t="s">
        <v>16</v>
      </c>
      <c r="D21" s="26">
        <v>67</v>
      </c>
      <c r="E21" s="40">
        <f t="shared" si="0"/>
        <v>5.0904117915210453E-3</v>
      </c>
      <c r="F21" s="9"/>
      <c r="G21" s="26">
        <v>90</v>
      </c>
      <c r="H21" s="40">
        <f t="shared" si="1"/>
        <v>6.4599483204134363E-3</v>
      </c>
      <c r="I21" s="9"/>
      <c r="J21" s="26">
        <v>117</v>
      </c>
      <c r="K21" s="40">
        <f t="shared" si="2"/>
        <v>7.9945336522036208E-3</v>
      </c>
      <c r="L21" s="9"/>
      <c r="M21" s="26">
        <v>121</v>
      </c>
      <c r="N21" s="40">
        <f t="shared" si="3"/>
        <v>7.8637811139273418E-3</v>
      </c>
      <c r="O21" s="9"/>
      <c r="P21" s="26">
        <v>119</v>
      </c>
      <c r="Q21" s="40">
        <f t="shared" si="4"/>
        <v>7.6184379001280412E-3</v>
      </c>
      <c r="R21" s="40"/>
      <c r="S21" s="26">
        <v>111</v>
      </c>
      <c r="T21" s="40">
        <f t="shared" si="5"/>
        <v>7.4366876591183172E-3</v>
      </c>
      <c r="U21" s="9"/>
      <c r="V21" s="26">
        <v>103</v>
      </c>
      <c r="W21" s="40">
        <f t="shared" si="6"/>
        <v>6.6835377327882682E-3</v>
      </c>
      <c r="X21" s="9"/>
      <c r="Y21" s="26">
        <v>110</v>
      </c>
      <c r="Z21" s="40">
        <f t="shared" si="7"/>
        <v>7.0567102899666409E-3</v>
      </c>
      <c r="AA21" s="9"/>
      <c r="AB21" s="26">
        <f>12+19+35+5+5+11+13</f>
        <v>100</v>
      </c>
      <c r="AC21" s="40">
        <f t="shared" si="8"/>
        <v>6.2609566741798151E-3</v>
      </c>
      <c r="AD21" s="9"/>
      <c r="AE21" s="26">
        <v>126</v>
      </c>
      <c r="AF21" s="40">
        <f t="shared" si="9"/>
        <v>7.8290045979868272E-3</v>
      </c>
      <c r="AG21" s="9"/>
      <c r="AH21" s="26">
        <f>17+18+37+8+6+20+9</f>
        <v>115</v>
      </c>
      <c r="AI21" s="40">
        <f t="shared" si="10"/>
        <v>7.3831535695942476E-3</v>
      </c>
      <c r="AJ21" s="9"/>
      <c r="AK21" s="26">
        <f>12+17+35+8+11+20+6</f>
        <v>109</v>
      </c>
      <c r="AL21" s="40">
        <f t="shared" si="11"/>
        <v>6.8639798488664989E-3</v>
      </c>
      <c r="AM21" s="9"/>
      <c r="AN21" s="26">
        <f>9+15+34+6+14+16+8</f>
        <v>102</v>
      </c>
      <c r="AO21" s="40">
        <f t="shared" si="12"/>
        <v>6.5409772989611387E-3</v>
      </c>
      <c r="AP21" s="9"/>
      <c r="AQ21" s="26">
        <f>10+12+55+9+10+16+16</f>
        <v>128</v>
      </c>
      <c r="AR21" s="40">
        <f t="shared" si="13"/>
        <v>8.3133077872312791E-3</v>
      </c>
      <c r="AS21" s="9"/>
      <c r="AT21" s="26">
        <f>11+54+48+10+12+15+18</f>
        <v>168</v>
      </c>
      <c r="AU21" s="40">
        <f t="shared" si="14"/>
        <v>1.1205229106916561E-2</v>
      </c>
      <c r="AV21" s="9"/>
      <c r="AW21" s="26">
        <f>14+73+45+6+14+13+20</f>
        <v>185</v>
      </c>
      <c r="AX21" s="40">
        <f t="shared" si="15"/>
        <v>1.1815046621535317E-2</v>
      </c>
      <c r="AY21" s="9"/>
      <c r="AZ21" s="26">
        <f>14+72+44+9+16+14+13</f>
        <v>182</v>
      </c>
      <c r="BA21" s="40">
        <f t="shared" si="16"/>
        <v>1.1662928548542133E-2</v>
      </c>
      <c r="BB21" s="9"/>
      <c r="BC21" s="26">
        <f>13+33+51+13+12+16+17</f>
        <v>155</v>
      </c>
      <c r="BD21" s="40">
        <f t="shared" si="17"/>
        <v>9.992264053635895E-3</v>
      </c>
      <c r="BE21" s="9"/>
      <c r="BF21" s="26">
        <f>11+22+47+12+14+15+15</f>
        <v>136</v>
      </c>
      <c r="BG21" s="40">
        <f t="shared" si="18"/>
        <v>8.7397982134824245E-3</v>
      </c>
      <c r="BH21" s="9"/>
      <c r="BI21" s="26">
        <f>8+21+48+13+10+12+22</f>
        <v>134</v>
      </c>
      <c r="BJ21" s="40">
        <f t="shared" si="19"/>
        <v>8.6229086229086226E-3</v>
      </c>
      <c r="BK21" s="40"/>
      <c r="BL21" s="26">
        <f>14+15+39+12+11+7+25</f>
        <v>123</v>
      </c>
      <c r="BM21" s="40">
        <f t="shared" si="20"/>
        <v>7.9135302065238364E-3</v>
      </c>
      <c r="BN21" s="9"/>
      <c r="BO21" s="26">
        <f>17+23+48+17+15+12+26</f>
        <v>158</v>
      </c>
      <c r="BP21" s="40">
        <f t="shared" si="21"/>
        <v>1.0031746031746032E-2</v>
      </c>
      <c r="BQ21" s="9"/>
      <c r="BR21" s="26">
        <f>20+24+44+21+15+14+18</f>
        <v>156</v>
      </c>
      <c r="BS21" s="40">
        <f t="shared" si="22"/>
        <v>9.4271211022480053E-3</v>
      </c>
      <c r="BT21" s="9"/>
      <c r="BU21" s="26">
        <f>18+25+32+17+14+29+19</f>
        <v>154</v>
      </c>
      <c r="BV21" s="40">
        <f t="shared" si="23"/>
        <v>9.1655755267230094E-3</v>
      </c>
      <c r="BW21" s="40"/>
      <c r="BX21" s="26">
        <f>20+31+54+13+14+15+20</f>
        <v>167</v>
      </c>
      <c r="BY21" s="40">
        <f t="shared" si="24"/>
        <v>9.9304275435571146E-3</v>
      </c>
      <c r="BZ21" s="40"/>
      <c r="CA21" s="9"/>
      <c r="CB21" s="26">
        <f>17+25+55+7+15+10+14</f>
        <v>143</v>
      </c>
      <c r="CC21" s="40">
        <f t="shared" si="25"/>
        <v>8.5048174140597115E-3</v>
      </c>
      <c r="CD21" s="9"/>
      <c r="CE21" s="26">
        <f>9+23+44+8+11+8+12</f>
        <v>115</v>
      </c>
      <c r="CF21" s="40">
        <f t="shared" si="26"/>
        <v>6.7310506292069068E-3</v>
      </c>
      <c r="CG21" s="40"/>
      <c r="CH21" s="26">
        <f>8+28+46+7+11+8+18</f>
        <v>126</v>
      </c>
      <c r="CI21" s="40">
        <f t="shared" si="27"/>
        <v>7.5165543160532122E-3</v>
      </c>
      <c r="CJ21" s="9"/>
      <c r="CK21" s="26">
        <f>9+30+41+5+8+7+13</f>
        <v>113</v>
      </c>
      <c r="CL21" s="40">
        <f t="shared" si="28"/>
        <v>6.6415892794169503E-3</v>
      </c>
      <c r="CM21" s="40"/>
      <c r="CN21" s="26">
        <f>7+35+31+8+10+7+10</f>
        <v>108</v>
      </c>
      <c r="CO21" s="40">
        <f t="shared" si="29"/>
        <v>6.4516129032258064E-3</v>
      </c>
      <c r="CP21" s="40"/>
      <c r="CQ21" s="26">
        <f>11+34+42+8+19+7+6</f>
        <v>127</v>
      </c>
      <c r="CR21" s="40">
        <f t="shared" si="30"/>
        <v>7.7105215226762188E-3</v>
      </c>
      <c r="CS21" s="40"/>
      <c r="CT21" s="26">
        <f>14+28+44+12+18+12+11</f>
        <v>139</v>
      </c>
      <c r="CU21" s="40">
        <f t="shared" si="31"/>
        <v>8.6837008808646216E-3</v>
      </c>
      <c r="CV21" s="40"/>
      <c r="CW21" s="26">
        <f>14+22+49+10+15+12+15</f>
        <v>137</v>
      </c>
      <c r="CX21" s="40">
        <f t="shared" si="32"/>
        <v>9.8717394437238797E-3</v>
      </c>
      <c r="CY21" s="40"/>
      <c r="CZ21" s="26">
        <f>9+21+50+14+11+12+16</f>
        <v>133</v>
      </c>
      <c r="DA21" s="40">
        <f t="shared" si="33"/>
        <v>8.7471226570207169E-3</v>
      </c>
      <c r="DB21" s="9"/>
      <c r="DC21" s="26">
        <v>120</v>
      </c>
      <c r="DD21" s="40">
        <f t="shared" si="34"/>
        <v>7.9046176141229166E-3</v>
      </c>
      <c r="DE21" s="26">
        <v>133</v>
      </c>
      <c r="DF21" s="40">
        <f t="shared" si="34"/>
        <v>8.9387727669870288E-3</v>
      </c>
      <c r="DG21" s="56">
        <v>153</v>
      </c>
      <c r="DH21" s="57">
        <f t="shared" si="35"/>
        <v>1.0382736156351791E-2</v>
      </c>
    </row>
    <row r="22" spans="1:112" ht="12.75" customHeight="1" x14ac:dyDescent="0.2">
      <c r="A22" s="23"/>
      <c r="B22" s="1" t="s">
        <v>17</v>
      </c>
      <c r="D22" s="26">
        <v>187</v>
      </c>
      <c r="E22" s="40">
        <f t="shared" si="0"/>
        <v>1.4207567239021425E-2</v>
      </c>
      <c r="F22" s="9"/>
      <c r="G22" s="26">
        <v>275</v>
      </c>
      <c r="H22" s="40">
        <f t="shared" si="1"/>
        <v>1.9738730979041056E-2</v>
      </c>
      <c r="I22" s="9"/>
      <c r="J22" s="26">
        <v>327</v>
      </c>
      <c r="K22" s="40">
        <f t="shared" si="2"/>
        <v>2.2343696617697299E-2</v>
      </c>
      <c r="L22" s="9"/>
      <c r="M22" s="26">
        <v>313</v>
      </c>
      <c r="N22" s="40">
        <f t="shared" si="3"/>
        <v>2.0341847013712874E-2</v>
      </c>
      <c r="O22" s="9"/>
      <c r="P22" s="26">
        <v>311</v>
      </c>
      <c r="Q22" s="40">
        <f t="shared" si="4"/>
        <v>1.9910371318822024E-2</v>
      </c>
      <c r="R22" s="40"/>
      <c r="S22" s="26">
        <v>303</v>
      </c>
      <c r="T22" s="40">
        <f t="shared" si="5"/>
        <v>2.0300147393809458E-2</v>
      </c>
      <c r="U22" s="9"/>
      <c r="V22" s="26">
        <v>307</v>
      </c>
      <c r="W22" s="40">
        <f t="shared" si="6"/>
        <v>1.9920835766660178E-2</v>
      </c>
      <c r="X22" s="9"/>
      <c r="Y22" s="26">
        <v>309</v>
      </c>
      <c r="Z22" s="40">
        <f t="shared" si="7"/>
        <v>1.9822940723633563E-2</v>
      </c>
      <c r="AA22" s="9"/>
      <c r="AB22" s="26">
        <f>798-SUM(AB20:AB21)</f>
        <v>320</v>
      </c>
      <c r="AC22" s="40">
        <f t="shared" si="8"/>
        <v>2.0035061357375407E-2</v>
      </c>
      <c r="AD22" s="9"/>
      <c r="AE22" s="26">
        <v>298</v>
      </c>
      <c r="AF22" s="40">
        <f t="shared" si="9"/>
        <v>1.8516217223810114E-2</v>
      </c>
      <c r="AG22" s="9"/>
      <c r="AH22" s="26">
        <f>752-SUM(AH20:AH21)</f>
        <v>286</v>
      </c>
      <c r="AI22" s="40">
        <f t="shared" si="10"/>
        <v>1.8361581920903956E-2</v>
      </c>
      <c r="AJ22" s="9"/>
      <c r="AK22" s="26">
        <f>786-SUM(AK20:AK21)</f>
        <v>324</v>
      </c>
      <c r="AL22" s="40">
        <f t="shared" si="11"/>
        <v>2.0403022670025188E-2</v>
      </c>
      <c r="AM22" s="9"/>
      <c r="AN22" s="26">
        <f>726-SUM(AN20:AN21)</f>
        <v>315</v>
      </c>
      <c r="AO22" s="40">
        <f t="shared" si="12"/>
        <v>2.0200076952674107E-2</v>
      </c>
      <c r="AP22" s="9"/>
      <c r="AQ22" s="26">
        <f>776-SUM(AQ20:AQ21)</f>
        <v>320</v>
      </c>
      <c r="AR22" s="40">
        <f t="shared" si="13"/>
        <v>2.0783269468078198E-2</v>
      </c>
      <c r="AS22" s="9"/>
      <c r="AT22" s="26">
        <f>796-SUM(AT20:AT21)</f>
        <v>320</v>
      </c>
      <c r="AU22" s="40">
        <f t="shared" si="14"/>
        <v>2.1343293536983925E-2</v>
      </c>
      <c r="AV22" s="9"/>
      <c r="AW22" s="26">
        <f>864-SUM(AW20:AW21)</f>
        <v>318</v>
      </c>
      <c r="AX22" s="40">
        <f t="shared" si="15"/>
        <v>2.0309107165666113E-2</v>
      </c>
      <c r="AY22" s="9"/>
      <c r="AZ22" s="26">
        <f>1003-SUM(AZ20:AZ21)</f>
        <v>329</v>
      </c>
      <c r="BA22" s="40">
        <f t="shared" si="16"/>
        <v>2.1082986222364628E-2</v>
      </c>
      <c r="BB22" s="9"/>
      <c r="BC22" s="26">
        <f>1008-SUM(BC20:BC21)</f>
        <v>299</v>
      </c>
      <c r="BD22" s="40">
        <f t="shared" si="17"/>
        <v>1.9275399690562144E-2</v>
      </c>
      <c r="BE22" s="9"/>
      <c r="BF22" s="26">
        <f>1071-SUM(BF20:BF21)</f>
        <v>329</v>
      </c>
      <c r="BG22" s="40">
        <f t="shared" si="18"/>
        <v>2.1142600089968509E-2</v>
      </c>
      <c r="BH22" s="9"/>
      <c r="BI22" s="26">
        <f>1127-SUM(BI20:BI21)</f>
        <v>324</v>
      </c>
      <c r="BJ22" s="40">
        <f t="shared" si="19"/>
        <v>2.084942084942085E-2</v>
      </c>
      <c r="BK22" s="40"/>
      <c r="BL22" s="26">
        <f>1152-SUM(BL20:BL21)</f>
        <v>319</v>
      </c>
      <c r="BM22" s="40">
        <f t="shared" si="20"/>
        <v>2.0523708421797595E-2</v>
      </c>
      <c r="BN22" s="9"/>
      <c r="BO22" s="26">
        <f>1173-SUM(BO20:BO21)</f>
        <v>352</v>
      </c>
      <c r="BP22" s="40">
        <f t="shared" si="21"/>
        <v>2.2349206349206348E-2</v>
      </c>
      <c r="BQ22" s="9"/>
      <c r="BR22" s="26">
        <f>1233-SUM(BR20:BR21)</f>
        <v>378</v>
      </c>
      <c r="BS22" s="40">
        <f t="shared" si="22"/>
        <v>2.2842639593908629E-2</v>
      </c>
      <c r="BT22" s="9"/>
      <c r="BU22" s="26">
        <f>1181-SUM(BU20:BU21)</f>
        <v>391</v>
      </c>
      <c r="BV22" s="40">
        <f t="shared" si="23"/>
        <v>2.3271039162004525E-2</v>
      </c>
      <c r="BW22" s="40"/>
      <c r="BX22" s="26">
        <f>1346-SUM(BX20:BX21)</f>
        <v>501</v>
      </c>
      <c r="BY22" s="40">
        <f t="shared" si="24"/>
        <v>2.9791282630671344E-2</v>
      </c>
      <c r="BZ22" s="40"/>
      <c r="CA22" s="9"/>
      <c r="CB22" s="26">
        <f>1346-SUM(CB20:CB21)</f>
        <v>460</v>
      </c>
      <c r="CC22" s="40">
        <f t="shared" si="25"/>
        <v>2.735815391935292E-2</v>
      </c>
      <c r="CD22" s="9"/>
      <c r="CE22" s="26">
        <f>1305-SUM(CE20:CE21)</f>
        <v>425</v>
      </c>
      <c r="CF22" s="40">
        <f t="shared" si="26"/>
        <v>2.4875621890547265E-2</v>
      </c>
      <c r="CG22" s="40"/>
      <c r="CH22" s="26">
        <f>1241-SUM(CH20:CH21)</f>
        <v>384</v>
      </c>
      <c r="CI22" s="40">
        <f t="shared" si="27"/>
        <v>2.2907594106066933E-2</v>
      </c>
      <c r="CJ22" s="9"/>
      <c r="CK22" s="26">
        <f>1128-SUM(CK20:CK21)</f>
        <v>326</v>
      </c>
      <c r="CL22" s="40">
        <f t="shared" si="28"/>
        <v>1.9160691195486069E-2</v>
      </c>
      <c r="CM22" s="40"/>
      <c r="CN22" s="26">
        <f>1120-SUM(CN20:CN21)</f>
        <v>327</v>
      </c>
      <c r="CO22" s="40">
        <f t="shared" si="29"/>
        <v>1.9534050179211469E-2</v>
      </c>
      <c r="CP22" s="40"/>
      <c r="CQ22" s="26">
        <f>1184-SUM(CQ20:CQ21)</f>
        <v>334</v>
      </c>
      <c r="CR22" s="40">
        <f t="shared" si="30"/>
        <v>2.0278064476959505E-2</v>
      </c>
      <c r="CS22" s="40"/>
      <c r="CT22" s="26">
        <f>1192-SUM(CT20:CT21)</f>
        <v>319</v>
      </c>
      <c r="CU22" s="40">
        <f t="shared" si="31"/>
        <v>1.9928781158243269E-2</v>
      </c>
      <c r="CV22" s="40"/>
      <c r="CW22" s="26">
        <f>1168-SUM(CW20:CW21)</f>
        <v>311</v>
      </c>
      <c r="CX22" s="40">
        <f t="shared" si="32"/>
        <v>2.2409569102176105E-2</v>
      </c>
      <c r="CY22" s="40"/>
      <c r="CZ22" s="26">
        <f>1093-SUM(CZ20:CZ21)</f>
        <v>302</v>
      </c>
      <c r="DA22" s="40">
        <f t="shared" si="33"/>
        <v>1.9861887536994409E-2</v>
      </c>
      <c r="DB22" s="9"/>
      <c r="DC22" s="26">
        <v>306</v>
      </c>
      <c r="DD22" s="40">
        <f t="shared" si="34"/>
        <v>2.0156774916013438E-2</v>
      </c>
      <c r="DE22" s="26">
        <v>320</v>
      </c>
      <c r="DF22" s="40">
        <f t="shared" si="34"/>
        <v>2.1506821695006385E-2</v>
      </c>
      <c r="DG22" s="56">
        <v>335</v>
      </c>
      <c r="DH22" s="57">
        <f t="shared" si="35"/>
        <v>2.2733441910966341E-2</v>
      </c>
    </row>
    <row r="23" spans="1:112" ht="12.75" customHeight="1" x14ac:dyDescent="0.2">
      <c r="A23" s="23"/>
      <c r="B23" s="1" t="s">
        <v>18</v>
      </c>
      <c r="D23" s="26"/>
      <c r="E23" s="40"/>
      <c r="F23" s="9"/>
      <c r="G23" s="26"/>
      <c r="H23" s="40"/>
      <c r="I23" s="9"/>
      <c r="J23" s="26"/>
      <c r="K23" s="40"/>
      <c r="L23" s="9"/>
      <c r="M23" s="26"/>
      <c r="N23" s="40"/>
      <c r="O23" s="9"/>
      <c r="P23" s="26"/>
      <c r="Q23" s="40"/>
      <c r="R23" s="40"/>
      <c r="S23" s="26"/>
      <c r="T23" s="40"/>
      <c r="U23" s="9"/>
      <c r="V23" s="26"/>
      <c r="W23" s="40"/>
      <c r="X23" s="9"/>
      <c r="Y23" s="26"/>
      <c r="Z23" s="40"/>
      <c r="AA23" s="9"/>
      <c r="AB23" s="26"/>
      <c r="AC23" s="40"/>
      <c r="AD23" s="9"/>
      <c r="AE23" s="26"/>
      <c r="AF23" s="40"/>
      <c r="AG23" s="9"/>
      <c r="AH23" s="26"/>
      <c r="AI23" s="40"/>
      <c r="AJ23" s="9"/>
      <c r="AK23" s="26"/>
      <c r="AL23" s="40"/>
      <c r="AM23" s="9"/>
      <c r="AN23" s="26"/>
      <c r="AO23" s="40"/>
      <c r="AP23" s="9"/>
      <c r="AQ23" s="26"/>
      <c r="AR23" s="40"/>
      <c r="AS23" s="9"/>
      <c r="AT23" s="26"/>
      <c r="AU23" s="40"/>
      <c r="AV23" s="9"/>
      <c r="AW23" s="26"/>
      <c r="AX23" s="40"/>
      <c r="AY23" s="9"/>
      <c r="AZ23" s="26"/>
      <c r="BA23" s="40"/>
      <c r="BB23" s="9"/>
      <c r="BC23" s="26"/>
      <c r="BD23" s="40"/>
      <c r="BE23" s="9"/>
      <c r="BF23" s="26"/>
      <c r="BG23" s="40"/>
      <c r="BH23" s="9"/>
      <c r="BI23" s="26"/>
      <c r="BJ23" s="40"/>
      <c r="BK23" s="40"/>
      <c r="BL23" s="26"/>
      <c r="BM23" s="40"/>
      <c r="BN23" s="9"/>
      <c r="BO23" s="26">
        <v>2</v>
      </c>
      <c r="BP23" s="40">
        <f t="shared" si="21"/>
        <v>1.2698412698412698E-4</v>
      </c>
      <c r="BQ23" s="9"/>
      <c r="BR23" s="26">
        <v>3</v>
      </c>
      <c r="BS23" s="40">
        <f t="shared" si="22"/>
        <v>1.8129079042784627E-4</v>
      </c>
      <c r="BT23" s="9"/>
      <c r="BU23" s="26">
        <v>6</v>
      </c>
      <c r="BV23" s="40">
        <f t="shared" si="23"/>
        <v>3.5710034519700033E-4</v>
      </c>
      <c r="BW23" s="40"/>
      <c r="BX23" s="26">
        <v>6</v>
      </c>
      <c r="BY23" s="40">
        <f t="shared" si="24"/>
        <v>3.5678182791223169E-4</v>
      </c>
      <c r="BZ23" s="40"/>
      <c r="CA23" s="9"/>
      <c r="CB23" s="26">
        <v>5</v>
      </c>
      <c r="CC23" s="40">
        <f t="shared" si="25"/>
        <v>2.9737123825383609E-4</v>
      </c>
      <c r="CD23" s="9"/>
      <c r="CE23" s="26">
        <v>7</v>
      </c>
      <c r="CF23" s="40">
        <f t="shared" si="26"/>
        <v>4.0971612525607257E-4</v>
      </c>
      <c r="CG23" s="40"/>
      <c r="CH23" s="26">
        <v>8</v>
      </c>
      <c r="CI23" s="40">
        <f t="shared" si="27"/>
        <v>4.7724154387639444E-4</v>
      </c>
      <c r="CJ23" s="9"/>
      <c r="CK23" s="26">
        <v>5</v>
      </c>
      <c r="CL23" s="40">
        <f t="shared" si="28"/>
        <v>2.9387563183260845E-4</v>
      </c>
      <c r="CM23" s="40"/>
      <c r="CN23" s="26">
        <v>1</v>
      </c>
      <c r="CO23" s="40">
        <f t="shared" si="29"/>
        <v>5.9737156511350057E-5</v>
      </c>
      <c r="CP23" s="40"/>
      <c r="CQ23" s="26">
        <v>1</v>
      </c>
      <c r="CR23" s="40">
        <f t="shared" si="30"/>
        <v>6.0712767895088334E-5</v>
      </c>
      <c r="CS23" s="40"/>
      <c r="CT23" s="26">
        <v>1</v>
      </c>
      <c r="CU23" s="40">
        <f t="shared" si="31"/>
        <v>6.2472668207659148E-5</v>
      </c>
      <c r="CV23" s="40"/>
      <c r="CW23" s="26">
        <v>2</v>
      </c>
      <c r="CX23" s="40">
        <f t="shared" si="32"/>
        <v>1.4411298457991066E-4</v>
      </c>
      <c r="CY23" s="40"/>
      <c r="CZ23" s="26">
        <v>1</v>
      </c>
      <c r="DA23" s="40">
        <f t="shared" si="33"/>
        <v>6.5767839526471557E-5</v>
      </c>
      <c r="DB23" s="9"/>
      <c r="DC23" s="26">
        <v>0</v>
      </c>
      <c r="DD23" s="40">
        <f t="shared" si="34"/>
        <v>0</v>
      </c>
      <c r="DE23" s="26">
        <v>0</v>
      </c>
      <c r="DF23" s="40">
        <f t="shared" si="34"/>
        <v>0</v>
      </c>
      <c r="DG23" s="56">
        <v>0</v>
      </c>
      <c r="DH23" s="57">
        <f t="shared" si="35"/>
        <v>0</v>
      </c>
    </row>
    <row r="24" spans="1:112" ht="12.75" customHeight="1" x14ac:dyDescent="0.2">
      <c r="A24" s="23"/>
      <c r="B24" s="27" t="s">
        <v>19</v>
      </c>
      <c r="C24" s="27"/>
      <c r="D24" s="26">
        <v>255</v>
      </c>
      <c r="E24" s="40">
        <f t="shared" si="0"/>
        <v>1.9373955325938306E-2</v>
      </c>
      <c r="F24" s="9"/>
      <c r="G24" s="26">
        <v>263</v>
      </c>
      <c r="H24" s="40">
        <f t="shared" si="1"/>
        <v>1.8877404536319264E-2</v>
      </c>
      <c r="I24" s="9"/>
      <c r="J24" s="26">
        <v>315</v>
      </c>
      <c r="K24" s="40">
        <f t="shared" si="2"/>
        <v>2.1523744448240519E-2</v>
      </c>
      <c r="L24" s="9"/>
      <c r="M24" s="26">
        <v>309</v>
      </c>
      <c r="N24" s="40">
        <f t="shared" si="3"/>
        <v>2.0081887307467343E-2</v>
      </c>
      <c r="O24" s="9"/>
      <c r="P24" s="26">
        <v>342</v>
      </c>
      <c r="Q24" s="40">
        <f t="shared" si="4"/>
        <v>2.1895006402048656E-2</v>
      </c>
      <c r="R24" s="40"/>
      <c r="S24" s="26">
        <v>305</v>
      </c>
      <c r="T24" s="40">
        <f t="shared" si="5"/>
        <v>2.0434141766045827E-2</v>
      </c>
      <c r="U24" s="9"/>
      <c r="V24" s="26">
        <v>316</v>
      </c>
      <c r="W24" s="40">
        <f t="shared" si="6"/>
        <v>2.0504834209330997E-2</v>
      </c>
      <c r="X24" s="9"/>
      <c r="Y24" s="26">
        <v>344</v>
      </c>
      <c r="Z24" s="40">
        <f t="shared" si="7"/>
        <v>2.2068257634077496E-2</v>
      </c>
      <c r="AA24" s="9"/>
      <c r="AB24" s="26">
        <v>373</v>
      </c>
      <c r="AC24" s="40">
        <f t="shared" si="8"/>
        <v>2.335336839469071E-2</v>
      </c>
      <c r="AD24" s="9"/>
      <c r="AE24" s="26">
        <v>426</v>
      </c>
      <c r="AF24" s="40">
        <f t="shared" si="9"/>
        <v>2.6469491736050701E-2</v>
      </c>
      <c r="AG24" s="9"/>
      <c r="AH24" s="26">
        <v>476</v>
      </c>
      <c r="AI24" s="40">
        <f t="shared" si="10"/>
        <v>3.0559835644581406E-2</v>
      </c>
      <c r="AJ24" s="9"/>
      <c r="AK24" s="26">
        <v>542</v>
      </c>
      <c r="AL24" s="40">
        <f t="shared" si="11"/>
        <v>3.4130982367758189E-2</v>
      </c>
      <c r="AM24" s="9"/>
      <c r="AN24" s="26">
        <v>592</v>
      </c>
      <c r="AO24" s="40">
        <f t="shared" si="12"/>
        <v>3.796331922534308E-2</v>
      </c>
      <c r="AP24" s="9"/>
      <c r="AQ24" s="26">
        <v>725</v>
      </c>
      <c r="AR24" s="40">
        <f t="shared" si="13"/>
        <v>4.7087094888614664E-2</v>
      </c>
      <c r="AS24" s="9"/>
      <c r="AT24" s="26">
        <v>740</v>
      </c>
      <c r="AU24" s="40">
        <f t="shared" si="14"/>
        <v>4.9356366304275326E-2</v>
      </c>
      <c r="AV24" s="9"/>
      <c r="AW24" s="26">
        <v>802</v>
      </c>
      <c r="AX24" s="40">
        <f t="shared" si="15"/>
        <v>5.1219823732277431E-2</v>
      </c>
      <c r="AY24" s="9"/>
      <c r="AZ24" s="26">
        <v>756</v>
      </c>
      <c r="BA24" s="40">
        <f t="shared" si="16"/>
        <v>4.844601089394425E-2</v>
      </c>
      <c r="BB24" s="9"/>
      <c r="BC24" s="26">
        <v>729</v>
      </c>
      <c r="BD24" s="40">
        <f t="shared" si="17"/>
        <v>4.6995874161939143E-2</v>
      </c>
      <c r="BE24" s="9"/>
      <c r="BF24" s="26">
        <v>734</v>
      </c>
      <c r="BG24" s="40">
        <f t="shared" si="18"/>
        <v>4.7169205063941906E-2</v>
      </c>
      <c r="BH24" s="9"/>
      <c r="BI24" s="26">
        <v>744</v>
      </c>
      <c r="BJ24" s="40">
        <f t="shared" si="19"/>
        <v>4.7876447876447875E-2</v>
      </c>
      <c r="BK24" s="40"/>
      <c r="BL24" s="26">
        <v>743</v>
      </c>
      <c r="BM24" s="40">
        <f t="shared" si="20"/>
        <v>4.7802869458920413E-2</v>
      </c>
      <c r="BN24" s="9"/>
      <c r="BO24" s="26">
        <v>551</v>
      </c>
      <c r="BP24" s="40">
        <f t="shared" si="21"/>
        <v>3.4984126984126986E-2</v>
      </c>
      <c r="BQ24" s="9"/>
      <c r="BR24" s="26">
        <v>505</v>
      </c>
      <c r="BS24" s="40">
        <f t="shared" si="22"/>
        <v>3.051728305535412E-2</v>
      </c>
      <c r="BT24" s="9"/>
      <c r="BU24" s="26">
        <v>531</v>
      </c>
      <c r="BV24" s="40">
        <f t="shared" si="23"/>
        <v>3.1603380549934529E-2</v>
      </c>
      <c r="BW24" s="40"/>
      <c r="BX24" s="26">
        <v>578</v>
      </c>
      <c r="BY24" s="40">
        <f t="shared" si="24"/>
        <v>3.4369982755544981E-2</v>
      </c>
      <c r="BZ24" s="40"/>
      <c r="CA24" s="9"/>
      <c r="CB24" s="26">
        <v>539</v>
      </c>
      <c r="CC24" s="40">
        <f t="shared" si="25"/>
        <v>3.2056619483763531E-2</v>
      </c>
      <c r="CD24" s="9"/>
      <c r="CE24" s="26">
        <v>509</v>
      </c>
      <c r="CF24" s="40">
        <f t="shared" si="26"/>
        <v>2.9792215393620133E-2</v>
      </c>
      <c r="CG24" s="40"/>
      <c r="CH24" s="26">
        <v>509</v>
      </c>
      <c r="CI24" s="40">
        <f t="shared" si="27"/>
        <v>3.0364493229135595E-2</v>
      </c>
      <c r="CJ24" s="9"/>
      <c r="CK24" s="26">
        <v>523</v>
      </c>
      <c r="CL24" s="40">
        <f t="shared" si="28"/>
        <v>3.0739391089690843E-2</v>
      </c>
      <c r="CM24" s="40"/>
      <c r="CN24" s="26">
        <v>460</v>
      </c>
      <c r="CO24" s="40">
        <f t="shared" si="29"/>
        <v>2.7479091995221028E-2</v>
      </c>
      <c r="CP24" s="40"/>
      <c r="CQ24" s="26">
        <v>405</v>
      </c>
      <c r="CR24" s="40">
        <f t="shared" si="30"/>
        <v>2.4588670997510775E-2</v>
      </c>
      <c r="CS24" s="40"/>
      <c r="CT24" s="26">
        <v>387</v>
      </c>
      <c r="CU24" s="40">
        <f t="shared" si="31"/>
        <v>2.417692259636409E-2</v>
      </c>
      <c r="CV24" s="40"/>
      <c r="CW24" s="26">
        <v>277</v>
      </c>
      <c r="CX24" s="40">
        <f t="shared" si="32"/>
        <v>1.9959648364317625E-2</v>
      </c>
      <c r="CY24" s="40"/>
      <c r="CZ24" s="26">
        <v>294</v>
      </c>
      <c r="DA24" s="40">
        <f t="shared" si="33"/>
        <v>1.9335744820782638E-2</v>
      </c>
      <c r="DB24" s="9"/>
      <c r="DC24" s="26">
        <v>325</v>
      </c>
      <c r="DD24" s="40">
        <f t="shared" si="34"/>
        <v>2.1408339371582898E-2</v>
      </c>
      <c r="DE24" s="26">
        <v>313</v>
      </c>
      <c r="DF24" s="40">
        <f t="shared" si="34"/>
        <v>2.1036359970428121E-2</v>
      </c>
      <c r="DG24" s="56">
        <v>295</v>
      </c>
      <c r="DH24" s="57">
        <f t="shared" si="35"/>
        <v>2.0019001085776329E-2</v>
      </c>
    </row>
    <row r="25" spans="1:112" ht="12.75" customHeight="1" x14ac:dyDescent="0.2">
      <c r="A25" s="23"/>
      <c r="B25" s="28" t="s">
        <v>20</v>
      </c>
      <c r="C25" s="28"/>
      <c r="D25" s="26"/>
      <c r="E25" s="40"/>
      <c r="F25" s="9"/>
      <c r="G25" s="26"/>
      <c r="H25" s="40"/>
      <c r="I25" s="9"/>
      <c r="J25" s="26"/>
      <c r="K25" s="40"/>
      <c r="L25" s="9"/>
      <c r="M25" s="26"/>
      <c r="N25" s="40"/>
      <c r="O25" s="9"/>
      <c r="P25" s="26"/>
      <c r="Q25" s="40"/>
      <c r="R25" s="40"/>
      <c r="S25" s="26"/>
      <c r="T25" s="40"/>
      <c r="U25" s="9"/>
      <c r="V25" s="26">
        <v>16</v>
      </c>
      <c r="W25" s="40"/>
      <c r="X25" s="9"/>
      <c r="Y25" s="26">
        <v>11</v>
      </c>
      <c r="Z25" s="40">
        <f t="shared" si="7"/>
        <v>7.0567102899666407E-4</v>
      </c>
      <c r="AA25" s="9"/>
      <c r="AB25" s="26">
        <v>81</v>
      </c>
      <c r="AC25" s="40">
        <f t="shared" si="8"/>
        <v>5.0713749060856501E-3</v>
      </c>
      <c r="AD25" s="9"/>
      <c r="AE25" s="26">
        <v>56</v>
      </c>
      <c r="AF25" s="40">
        <f t="shared" si="9"/>
        <v>3.4795575991052566E-3</v>
      </c>
      <c r="AG25" s="9"/>
      <c r="AH25" s="26">
        <v>54</v>
      </c>
      <c r="AI25" s="40">
        <f t="shared" si="10"/>
        <v>3.4668721109399076E-3</v>
      </c>
      <c r="AJ25" s="9"/>
      <c r="AK25" s="26">
        <v>111</v>
      </c>
      <c r="AL25" s="40">
        <f t="shared" si="11"/>
        <v>6.9899244332493702E-3</v>
      </c>
      <c r="AM25" s="9"/>
      <c r="AN25" s="26">
        <v>182</v>
      </c>
      <c r="AO25" s="40">
        <f t="shared" si="12"/>
        <v>1.1671155572656149E-2</v>
      </c>
      <c r="AP25" s="9"/>
      <c r="AQ25" s="26">
        <v>1</v>
      </c>
      <c r="AR25" s="40">
        <f t="shared" si="13"/>
        <v>6.4947717087744368E-5</v>
      </c>
      <c r="AS25" s="9"/>
      <c r="AT25" s="26">
        <v>25</v>
      </c>
      <c r="AU25" s="40">
        <f t="shared" si="14"/>
        <v>1.6674448075768692E-3</v>
      </c>
      <c r="AV25" s="9"/>
      <c r="AW25" s="26">
        <v>1</v>
      </c>
      <c r="AX25" s="40">
        <f t="shared" si="15"/>
        <v>6.3865116873163883E-5</v>
      </c>
      <c r="AY25" s="9"/>
      <c r="AZ25" s="26">
        <v>1</v>
      </c>
      <c r="BA25" s="40">
        <f t="shared" si="16"/>
        <v>6.4082024991989747E-5</v>
      </c>
      <c r="BB25" s="9"/>
      <c r="BC25" s="26">
        <v>1</v>
      </c>
      <c r="BD25" s="40">
        <f t="shared" si="17"/>
        <v>6.4466219700876743E-5</v>
      </c>
      <c r="BE25" s="9"/>
      <c r="BF25" s="26">
        <v>0</v>
      </c>
      <c r="BG25" s="40">
        <f t="shared" si="18"/>
        <v>0</v>
      </c>
      <c r="BH25" s="9"/>
      <c r="BI25" s="26">
        <v>2</v>
      </c>
      <c r="BJ25" s="40">
        <f t="shared" si="19"/>
        <v>1.2870012870012869E-4</v>
      </c>
      <c r="BK25" s="40"/>
      <c r="BL25" s="26">
        <v>8</v>
      </c>
      <c r="BM25" s="40">
        <f t="shared" si="20"/>
        <v>5.1470115164382684E-4</v>
      </c>
      <c r="BN25" s="9"/>
      <c r="BO25" s="26">
        <v>227</v>
      </c>
      <c r="BP25" s="40">
        <f t="shared" si="21"/>
        <v>1.4412698412698413E-2</v>
      </c>
      <c r="BQ25" s="9"/>
      <c r="BR25" s="26">
        <v>51</v>
      </c>
      <c r="BS25" s="40">
        <f t="shared" si="22"/>
        <v>3.0819434372733865E-3</v>
      </c>
      <c r="BT25" s="9"/>
      <c r="BU25" s="26">
        <v>49</v>
      </c>
      <c r="BV25" s="40">
        <f t="shared" si="23"/>
        <v>2.9163194857755028E-3</v>
      </c>
      <c r="BW25" s="40"/>
      <c r="BX25" s="26">
        <v>6</v>
      </c>
      <c r="BY25" s="40">
        <f t="shared" si="24"/>
        <v>3.5678182791223169E-4</v>
      </c>
      <c r="BZ25" s="40"/>
      <c r="CA25" s="9"/>
      <c r="CB25" s="26">
        <v>4</v>
      </c>
      <c r="CC25" s="40">
        <f t="shared" si="25"/>
        <v>2.3789699060306887E-4</v>
      </c>
      <c r="CD25" s="9"/>
      <c r="CE25" s="26">
        <v>3</v>
      </c>
      <c r="CF25" s="40">
        <f t="shared" si="26"/>
        <v>1.755926251097454E-4</v>
      </c>
      <c r="CG25" s="40"/>
      <c r="CH25" s="26">
        <v>3</v>
      </c>
      <c r="CI25" s="40">
        <f t="shared" si="27"/>
        <v>1.7896557895364791E-4</v>
      </c>
      <c r="CJ25" s="9"/>
      <c r="CK25" s="26">
        <v>2</v>
      </c>
      <c r="CL25" s="40">
        <f t="shared" si="28"/>
        <v>1.1755025273304338E-4</v>
      </c>
      <c r="CM25" s="40"/>
      <c r="CN25" s="26">
        <v>1</v>
      </c>
      <c r="CO25" s="40">
        <f t="shared" si="29"/>
        <v>5.9737156511350057E-5</v>
      </c>
      <c r="CP25" s="40"/>
      <c r="CQ25" s="26">
        <v>2</v>
      </c>
      <c r="CR25" s="40">
        <f t="shared" si="30"/>
        <v>1.2142553579017667E-4</v>
      </c>
      <c r="CS25" s="40"/>
      <c r="CT25" s="26">
        <v>0</v>
      </c>
      <c r="CU25" s="40">
        <f t="shared" si="31"/>
        <v>0</v>
      </c>
      <c r="CV25" s="40"/>
      <c r="CW25" s="26">
        <v>0</v>
      </c>
      <c r="CX25" s="40">
        <f t="shared" si="32"/>
        <v>0</v>
      </c>
      <c r="CY25" s="40"/>
      <c r="CZ25" s="26">
        <v>1</v>
      </c>
      <c r="DA25" s="40">
        <f t="shared" si="33"/>
        <v>6.5767839526471557E-5</v>
      </c>
      <c r="DB25" s="9"/>
      <c r="DC25" s="26">
        <v>6</v>
      </c>
      <c r="DD25" s="40">
        <f t="shared" si="34"/>
        <v>3.9523088070614587E-4</v>
      </c>
      <c r="DE25" s="26">
        <v>3</v>
      </c>
      <c r="DF25" s="40">
        <f t="shared" si="34"/>
        <v>2.0162645339068486E-4</v>
      </c>
      <c r="DG25" s="56">
        <v>5</v>
      </c>
      <c r="DH25" s="57">
        <f t="shared" si="35"/>
        <v>3.3930510314875135E-4</v>
      </c>
    </row>
    <row r="26" spans="1:112" ht="12.75" customHeight="1" thickBot="1" x14ac:dyDescent="0.25">
      <c r="A26" s="23"/>
      <c r="B26" s="29" t="s">
        <v>21</v>
      </c>
      <c r="C26" s="29"/>
      <c r="D26" s="5">
        <f>SUM(D12:D24)</f>
        <v>13162</v>
      </c>
      <c r="E26" s="41">
        <f>D26/D$26</f>
        <v>1</v>
      </c>
      <c r="F26" s="10"/>
      <c r="G26" s="5">
        <f>SUM(G12:G24)</f>
        <v>13932</v>
      </c>
      <c r="H26" s="41">
        <f>G26/G$26</f>
        <v>1</v>
      </c>
      <c r="I26" s="10"/>
      <c r="J26" s="5">
        <f>SUM(J12:J24)</f>
        <v>14635</v>
      </c>
      <c r="K26" s="41">
        <f>J26/J$26</f>
        <v>1</v>
      </c>
      <c r="L26" s="10"/>
      <c r="M26" s="5">
        <f>SUM(M12:M24)</f>
        <v>15387</v>
      </c>
      <c r="N26" s="41">
        <f>M26/M$26</f>
        <v>1</v>
      </c>
      <c r="O26" s="10"/>
      <c r="P26" s="5">
        <f>SUM(P12:P24)</f>
        <v>15620</v>
      </c>
      <c r="Q26" s="41">
        <f>P26/P$26</f>
        <v>1</v>
      </c>
      <c r="R26" s="42"/>
      <c r="S26" s="5">
        <f>SUM(S12:S24)</f>
        <v>14926</v>
      </c>
      <c r="T26" s="41">
        <f>S26/S$26</f>
        <v>1</v>
      </c>
      <c r="U26" s="10"/>
      <c r="V26" s="5">
        <f>SUM(V12:V25)</f>
        <v>15411</v>
      </c>
      <c r="W26" s="41">
        <f>V26/V$26</f>
        <v>1</v>
      </c>
      <c r="X26" s="10"/>
      <c r="Y26" s="5">
        <f>SUM(Y12:Y25)</f>
        <v>15588</v>
      </c>
      <c r="Z26" s="41">
        <f t="shared" si="7"/>
        <v>1</v>
      </c>
      <c r="AA26" s="10"/>
      <c r="AB26" s="5">
        <f>SUM(AB12:AB25)</f>
        <v>15972</v>
      </c>
      <c r="AC26" s="6">
        <f t="shared" si="8"/>
        <v>1</v>
      </c>
      <c r="AD26" s="10"/>
      <c r="AE26" s="5">
        <f>SUM(AE12:AE25)</f>
        <v>16094</v>
      </c>
      <c r="AF26" s="41">
        <f t="shared" si="9"/>
        <v>1</v>
      </c>
      <c r="AG26" s="10"/>
      <c r="AH26" s="5">
        <f>SUM(AH12:AH25)</f>
        <v>15576</v>
      </c>
      <c r="AI26" s="41">
        <f t="shared" si="10"/>
        <v>1</v>
      </c>
      <c r="AJ26" s="10"/>
      <c r="AK26" s="5">
        <f>SUM(AK12:AK25)</f>
        <v>15880</v>
      </c>
      <c r="AL26" s="41">
        <f t="shared" si="11"/>
        <v>1</v>
      </c>
      <c r="AM26" s="10"/>
      <c r="AN26" s="5">
        <f>SUM(AN12:AN25)</f>
        <v>15594</v>
      </c>
      <c r="AO26" s="41">
        <f t="shared" si="12"/>
        <v>1</v>
      </c>
      <c r="AP26" s="10"/>
      <c r="AQ26" s="5">
        <f>SUM(AQ12:AQ25)</f>
        <v>15397</v>
      </c>
      <c r="AR26" s="41">
        <f t="shared" si="13"/>
        <v>1</v>
      </c>
      <c r="AS26" s="10"/>
      <c r="AT26" s="5">
        <f>SUM(AT12:AT25)</f>
        <v>14993</v>
      </c>
      <c r="AU26" s="41">
        <f t="shared" si="14"/>
        <v>1</v>
      </c>
      <c r="AV26" s="10"/>
      <c r="AW26" s="5">
        <f>SUM(AW12:AW25)</f>
        <v>15658</v>
      </c>
      <c r="AX26" s="41">
        <f t="shared" si="15"/>
        <v>1</v>
      </c>
      <c r="AY26" s="10"/>
      <c r="AZ26" s="5">
        <f>SUM(AZ12:AZ25)</f>
        <v>15605</v>
      </c>
      <c r="BA26" s="41">
        <f t="shared" si="16"/>
        <v>1</v>
      </c>
      <c r="BB26" s="10"/>
      <c r="BC26" s="5">
        <f>SUM(BC12:BC25)</f>
        <v>15512</v>
      </c>
      <c r="BD26" s="41">
        <f t="shared" si="17"/>
        <v>1</v>
      </c>
      <c r="BE26" s="10"/>
      <c r="BF26" s="5">
        <f>SUM(BF12:BF25)</f>
        <v>15561</v>
      </c>
      <c r="BG26" s="41">
        <f t="shared" si="18"/>
        <v>1</v>
      </c>
      <c r="BH26" s="10"/>
      <c r="BI26" s="5">
        <f>SUM(BI12:BI25)</f>
        <v>15540</v>
      </c>
      <c r="BJ26" s="41">
        <f t="shared" si="19"/>
        <v>1</v>
      </c>
      <c r="BK26" s="42"/>
      <c r="BL26" s="5">
        <f>SUM(BL12:BL25)</f>
        <v>15543</v>
      </c>
      <c r="BM26" s="41">
        <f t="shared" si="20"/>
        <v>1</v>
      </c>
      <c r="BN26" s="10"/>
      <c r="BO26" s="5">
        <f>SUM(BO12:BO25)</f>
        <v>15750</v>
      </c>
      <c r="BP26" s="41">
        <f t="shared" si="21"/>
        <v>1</v>
      </c>
      <c r="BQ26" s="10"/>
      <c r="BR26" s="5">
        <f>SUM(BR12:BR25)</f>
        <v>16548</v>
      </c>
      <c r="BS26" s="41">
        <f t="shared" si="22"/>
        <v>1</v>
      </c>
      <c r="BT26" s="10"/>
      <c r="BU26" s="5">
        <f>SUM(BU12:BU25)</f>
        <v>16802</v>
      </c>
      <c r="BV26" s="41">
        <f t="shared" si="23"/>
        <v>1</v>
      </c>
      <c r="BW26" s="42"/>
      <c r="BX26" s="5">
        <f>SUM(BX12:BX25)</f>
        <v>16817</v>
      </c>
      <c r="BY26" s="41">
        <f t="shared" si="24"/>
        <v>1</v>
      </c>
      <c r="BZ26" s="42"/>
      <c r="CA26" s="10"/>
      <c r="CB26" s="5">
        <f>SUM(CB12:CB25)</f>
        <v>16814</v>
      </c>
      <c r="CC26" s="41">
        <f t="shared" si="25"/>
        <v>1</v>
      </c>
      <c r="CD26" s="10"/>
      <c r="CE26" s="5">
        <f>SUM(CE12:CE25)</f>
        <v>17085</v>
      </c>
      <c r="CF26" s="41">
        <f t="shared" si="26"/>
        <v>1</v>
      </c>
      <c r="CG26" s="42"/>
      <c r="CH26" s="5">
        <f>SUM(CH12:CH25)</f>
        <v>16763</v>
      </c>
      <c r="CI26" s="41">
        <f t="shared" si="27"/>
        <v>1</v>
      </c>
      <c r="CJ26" s="10"/>
      <c r="CK26" s="5">
        <f>SUM(CK12:CK25)</f>
        <v>17014</v>
      </c>
      <c r="CL26" s="41">
        <f t="shared" si="28"/>
        <v>1</v>
      </c>
      <c r="CM26" s="42"/>
      <c r="CN26" s="5">
        <f>SUM(CN12:CN25)</f>
        <v>16740</v>
      </c>
      <c r="CO26" s="41">
        <f t="shared" si="29"/>
        <v>1</v>
      </c>
      <c r="CP26" s="42"/>
      <c r="CQ26" s="5">
        <f>SUM(CQ12:CQ25)</f>
        <v>16471</v>
      </c>
      <c r="CR26" s="41">
        <f t="shared" si="30"/>
        <v>1</v>
      </c>
      <c r="CS26" s="42"/>
      <c r="CT26" s="5">
        <f>SUM(CT12:CT25)</f>
        <v>16007</v>
      </c>
      <c r="CU26" s="41">
        <f t="shared" si="31"/>
        <v>1</v>
      </c>
      <c r="CV26" s="42"/>
      <c r="CW26" s="5">
        <f>SUM(CW12:CW25)</f>
        <v>13878</v>
      </c>
      <c r="CX26" s="41">
        <f t="shared" si="32"/>
        <v>1</v>
      </c>
      <c r="CY26" s="42"/>
      <c r="CZ26" s="5">
        <f>SUM(CZ12:CZ25)</f>
        <v>15205</v>
      </c>
      <c r="DA26" s="41">
        <f t="shared" si="33"/>
        <v>1</v>
      </c>
      <c r="DB26" s="10"/>
      <c r="DC26" s="5">
        <f>SUM(DC12:DC25)</f>
        <v>15181</v>
      </c>
      <c r="DD26" s="41">
        <f t="shared" si="34"/>
        <v>1</v>
      </c>
      <c r="DE26" s="5">
        <f>SUM(DE12:DE25)</f>
        <v>14879</v>
      </c>
      <c r="DF26" s="41">
        <f t="shared" si="34"/>
        <v>1</v>
      </c>
      <c r="DG26" s="49">
        <f>SUM(DG12:DG25)</f>
        <v>14736</v>
      </c>
      <c r="DH26" s="58">
        <f t="shared" si="35"/>
        <v>1</v>
      </c>
    </row>
    <row r="27" spans="1:112" ht="12.75" customHeight="1" thickTop="1" x14ac:dyDescent="0.2">
      <c r="A27" s="23"/>
      <c r="B27" s="29"/>
      <c r="C27" s="29"/>
      <c r="D27" s="11"/>
      <c r="E27" s="10"/>
      <c r="F27" s="10"/>
      <c r="G27" s="11"/>
      <c r="H27" s="10"/>
      <c r="I27" s="10"/>
      <c r="J27" s="11"/>
      <c r="K27" s="10"/>
      <c r="L27" s="10"/>
      <c r="M27" s="11"/>
      <c r="N27" s="10"/>
      <c r="O27" s="10"/>
      <c r="P27" s="11"/>
      <c r="Q27" s="10"/>
      <c r="R27" s="10"/>
      <c r="S27" s="11"/>
      <c r="T27" s="10"/>
      <c r="U27" s="10"/>
      <c r="V27" s="11"/>
      <c r="W27" s="10"/>
      <c r="X27" s="10"/>
      <c r="Y27" s="11"/>
      <c r="Z27" s="10"/>
      <c r="AA27" s="10"/>
      <c r="AB27" s="11"/>
      <c r="AC27" s="10"/>
      <c r="AD27" s="10"/>
      <c r="AE27" s="11"/>
      <c r="AF27" s="10"/>
      <c r="AG27" s="10"/>
      <c r="AH27" s="11"/>
      <c r="AI27" s="10"/>
      <c r="AJ27" s="10"/>
      <c r="AK27" s="10"/>
      <c r="AL27" s="10"/>
      <c r="AM27" s="10"/>
      <c r="AN27" s="11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42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46"/>
      <c r="DH27" s="25"/>
    </row>
    <row r="28" spans="1:112" ht="12.75" customHeight="1" x14ac:dyDescent="0.2">
      <c r="A28" s="23"/>
      <c r="B28" s="29"/>
      <c r="C28" s="29"/>
      <c r="D28" s="11"/>
      <c r="E28" s="10"/>
      <c r="F28" s="10"/>
      <c r="G28" s="11"/>
      <c r="H28" s="10"/>
      <c r="I28" s="10"/>
      <c r="J28" s="11"/>
      <c r="K28" s="10"/>
      <c r="L28" s="10"/>
      <c r="M28" s="11"/>
      <c r="N28" s="10"/>
      <c r="O28" s="10"/>
      <c r="P28" s="11"/>
      <c r="Q28" s="10"/>
      <c r="R28" s="10"/>
      <c r="S28" s="11"/>
      <c r="T28" s="10"/>
      <c r="U28" s="10"/>
      <c r="V28" s="11"/>
      <c r="W28" s="10"/>
      <c r="X28" s="10"/>
      <c r="Y28" s="11"/>
      <c r="Z28" s="10"/>
      <c r="AA28" s="10"/>
      <c r="AB28" s="11"/>
      <c r="AC28" s="10"/>
      <c r="AD28" s="10"/>
      <c r="AE28" s="11"/>
      <c r="AF28" s="10"/>
      <c r="AG28" s="10"/>
      <c r="AH28" s="11"/>
      <c r="AI28" s="10"/>
      <c r="AJ28" s="10"/>
      <c r="AK28" s="10"/>
      <c r="AL28" s="10"/>
      <c r="AM28" s="10"/>
      <c r="AN28" s="11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46"/>
      <c r="DH28" s="25"/>
    </row>
    <row r="29" spans="1:112" ht="12.75" customHeight="1" x14ac:dyDescent="0.2">
      <c r="A29" s="23"/>
      <c r="B29" s="1" t="s">
        <v>22</v>
      </c>
      <c r="V29" s="2"/>
      <c r="Y29" s="2"/>
      <c r="AB29" s="2"/>
      <c r="DG29" s="46"/>
      <c r="DH29" s="25"/>
    </row>
    <row r="30" spans="1:112" ht="12.75" customHeight="1" x14ac:dyDescent="0.2">
      <c r="A30" s="23"/>
      <c r="DG30" s="46"/>
      <c r="DH30" s="25"/>
    </row>
    <row r="31" spans="1:112" ht="12.75" customHeight="1" x14ac:dyDescent="0.2">
      <c r="A31" s="23"/>
      <c r="B31" s="1" t="s">
        <v>25</v>
      </c>
      <c r="DG31" s="46"/>
      <c r="DH31" s="25"/>
    </row>
    <row r="32" spans="1:112" ht="12.75" customHeight="1" x14ac:dyDescent="0.2">
      <c r="A32" s="30"/>
      <c r="B32" s="17"/>
      <c r="C32" s="17"/>
      <c r="D32" s="18"/>
      <c r="E32" s="17"/>
      <c r="F32" s="17"/>
      <c r="G32" s="18"/>
      <c r="H32" s="17"/>
      <c r="I32" s="17"/>
      <c r="J32" s="18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31"/>
    </row>
  </sheetData>
  <mergeCells count="36">
    <mergeCell ref="DG8:DH8"/>
    <mergeCell ref="CZ8:DA8"/>
    <mergeCell ref="CT8:CU8"/>
    <mergeCell ref="CN8:CO8"/>
    <mergeCell ref="CH8:CI8"/>
    <mergeCell ref="BF8:BG8"/>
    <mergeCell ref="CB8:CC8"/>
    <mergeCell ref="CE8:CF8"/>
    <mergeCell ref="CK8:CL8"/>
    <mergeCell ref="CQ8:CR8"/>
    <mergeCell ref="CW8:CX8"/>
    <mergeCell ref="P8:Q8"/>
    <mergeCell ref="AH8:AI8"/>
    <mergeCell ref="AE8:AF8"/>
    <mergeCell ref="BI8:BJ8"/>
    <mergeCell ref="AN8:AO8"/>
    <mergeCell ref="AZ8:BA8"/>
    <mergeCell ref="BC8:BD8"/>
    <mergeCell ref="AB8:AC8"/>
    <mergeCell ref="Y8:Z8"/>
    <mergeCell ref="DE8:DF8"/>
    <mergeCell ref="G8:H8"/>
    <mergeCell ref="D8:E8"/>
    <mergeCell ref="DC8:DD8"/>
    <mergeCell ref="V8:W8"/>
    <mergeCell ref="M8:N8"/>
    <mergeCell ref="BU8:BV8"/>
    <mergeCell ref="J8:K8"/>
    <mergeCell ref="BR8:BS8"/>
    <mergeCell ref="S8:T8"/>
    <mergeCell ref="AQ8:AR8"/>
    <mergeCell ref="AT8:AU8"/>
    <mergeCell ref="AW8:AX8"/>
    <mergeCell ref="BX8:BY8"/>
    <mergeCell ref="BL8:BM8"/>
    <mergeCell ref="BO8:BP8"/>
  </mergeCells>
  <phoneticPr fontId="0" type="noConversion"/>
  <printOptions gridLinesSet="0"/>
  <pageMargins left="0.25" right="0.25" top="0.5" bottom="0.5" header="0" footer="0.22"/>
  <pageSetup scale="95" orientation="landscape" horizontalDpi="1200" verticalDpi="1200" r:id="rId1"/>
  <headerFooter alignWithMargins="0">
    <oddFooter>&amp;L&amp;"Times New Roman,Regular"&amp;8UMSL Fact Book&amp;C&amp;"Times New Roman,Regular"&amp;8&amp;A&amp;R&amp;"Times New Roman,Regular"&amp;8Last Updated Fall 2022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E4AE301A6EC4C8AD26A5E7FCEFE2C" ma:contentTypeVersion="19" ma:contentTypeDescription="Create a new document." ma:contentTypeScope="" ma:versionID="848eb9f2045b72c093dca8ec65a1fd75">
  <xsd:schema xmlns:xsd="http://www.w3.org/2001/XMLSchema" xmlns:xs="http://www.w3.org/2001/XMLSchema" xmlns:p="http://schemas.microsoft.com/office/2006/metadata/properties" xmlns:ns1="http://schemas.microsoft.com/sharepoint/v3" xmlns:ns2="48ee8efe-bfdb-468a-bb45-59fe348a746e" xmlns:ns3="2de15e4a-3ead-4749-81b6-4b2ddac7617b" targetNamespace="http://schemas.microsoft.com/office/2006/metadata/properties" ma:root="true" ma:fieldsID="14afcfd01ec310b378982a2402ae0fe8" ns1:_="" ns2:_="" ns3:_="">
    <xsd:import namespace="http://schemas.microsoft.com/sharepoint/v3"/>
    <xsd:import namespace="48ee8efe-bfdb-468a-bb45-59fe348a746e"/>
    <xsd:import namespace="2de15e4a-3ead-4749-81b6-4b2ddac76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e8efe-bfdb-468a-bb45-59fe348a7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15e4a-3ead-4749-81b6-4b2ddac7617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66a8a92-4409-4953-bac2-6e236e8637fd}" ma:internalName="TaxCatchAll" ma:showField="CatchAllData" ma:web="2de15e4a-3ead-4749-81b6-4b2ddac761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8ee8efe-bfdb-468a-bb45-59fe348a746e">
      <Terms xmlns="http://schemas.microsoft.com/office/infopath/2007/PartnerControls"/>
    </lcf76f155ced4ddcb4097134ff3c332f>
    <TaxCatchAll xmlns="2de15e4a-3ead-4749-81b6-4b2ddac7617b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7D9EC8C-B379-409B-9B8A-952DF0A737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8A77A1-383B-44DF-AFB9-5D07684E2AD8}"/>
</file>

<file path=customXml/itemProps3.xml><?xml version="1.0" encoding="utf-8"?>
<ds:datastoreItem xmlns:ds="http://schemas.openxmlformats.org/officeDocument/2006/customXml" ds:itemID="{EA61362D-5D35-47D2-BC02-E8B1807EE0AF}">
  <ds:schemaRefs>
    <ds:schemaRef ds:uri="2de15e4a-3ead-4749-81b6-4b2ddac7617b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48ee8efe-bfdb-468a-bb45-59fe348a746e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fall_enroll_geo_origin</vt:lpstr>
      <vt:lpstr>fall_enroll_geo_origin!Print_Area</vt:lpstr>
    </vt:vector>
  </TitlesOfParts>
  <Manager/>
  <Company>Univ. of Missouri-St. Louis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Mulderig</dc:creator>
  <cp:keywords/>
  <dc:description/>
  <cp:lastModifiedBy>Vineyard, George M.</cp:lastModifiedBy>
  <cp:revision/>
  <dcterms:created xsi:type="dcterms:W3CDTF">1999-03-30T23:10:12Z</dcterms:created>
  <dcterms:modified xsi:type="dcterms:W3CDTF">2025-02-18T15:41:32Z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0x010100E18E4AE301A6EC4C8AD26A5E7FCEFE2C</vt:lpwstr>
  </property>
  <property fmtid="{D5CDD505-2E9C-101B-9397-08002B2CF9AE}" pid="3" name="MediaServiceImageTags">
    <vt:lpwstr/>
  </property>
</Properties>
</file>